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Y007\Desktop\"/>
    </mc:Choice>
  </mc:AlternateContent>
  <xr:revisionPtr revIDLastSave="0" documentId="8_{E76DDBFC-5AD4-48BA-B8F1-2E5EBA52EFE8}" xr6:coauthVersionLast="47" xr6:coauthVersionMax="47" xr10:uidLastSave="{00000000-0000-0000-0000-000000000000}"/>
  <bookViews>
    <workbookView xWindow="-120" yWindow="-120" windowWidth="19440" windowHeight="15150" firstSheet="1" activeTab="1" xr2:uid="{A3E1F50D-5811-42F1-9DDD-374EB5FEB89D}"/>
  </bookViews>
  <sheets>
    <sheet name="R03.07" sheetId="1" state="hidden" r:id="rId1"/>
    <sheet name="Sheet1" sheetId="2" r:id="rId2"/>
  </sheets>
  <definedNames>
    <definedName name="_xlnm._FilterDatabase" localSheetId="0" hidden="1">'R03.07'!$A$3:$G$94</definedName>
    <definedName name="_xlnm.Print_Area" localSheetId="0">'R03.07'!$A$1:$O$98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I14" i="1"/>
  <c r="N68" i="1"/>
  <c r="N69" i="1"/>
  <c r="N70" i="1"/>
  <c r="N64" i="1"/>
  <c r="N66" i="1"/>
  <c r="N54" i="1"/>
  <c r="N59" i="1"/>
  <c r="N62" i="1"/>
  <c r="N63" i="1"/>
  <c r="N61" i="1"/>
  <c r="N56" i="1"/>
  <c r="N51" i="1"/>
  <c r="N49" i="1"/>
  <c r="N46" i="1"/>
  <c r="N41" i="1"/>
  <c r="N35" i="1"/>
  <c r="N26" i="1"/>
  <c r="M69" i="1"/>
  <c r="M67" i="1"/>
  <c r="M64" i="1"/>
  <c r="M62" i="1"/>
  <c r="M57" i="1"/>
  <c r="M52" i="1"/>
  <c r="M50" i="1"/>
  <c r="M47" i="1"/>
  <c r="M42" i="1"/>
  <c r="M36" i="1"/>
  <c r="M13" i="1"/>
  <c r="M27" i="1"/>
  <c r="I70" i="1"/>
  <c r="I68" i="1"/>
  <c r="I65" i="1"/>
  <c r="I63" i="1"/>
  <c r="I58" i="1"/>
  <c r="I53" i="1"/>
  <c r="I51" i="1"/>
  <c r="I48" i="1"/>
  <c r="I43" i="1"/>
  <c r="I37" i="1"/>
  <c r="I28" i="1"/>
  <c r="I2" i="1"/>
  <c r="M71" i="1" l="1"/>
  <c r="M2" i="1" s="1"/>
  <c r="N2" i="1" s="1"/>
</calcChain>
</file>

<file path=xl/sharedStrings.xml><?xml version="1.0" encoding="utf-8"?>
<sst xmlns="http://schemas.openxmlformats.org/spreadsheetml/2006/main" count="126" uniqueCount="126">
  <si>
    <t>記号</t>
    <rPh sb="0" eb="2">
      <t>キゴウ</t>
    </rPh>
    <phoneticPr fontId="4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</si>
  <si>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4"/>
  </si>
  <si>
    <t>人数</t>
    <rPh sb="0" eb="2">
      <t>ニンズウ</t>
    </rPh>
    <phoneticPr fontId="4"/>
  </si>
  <si>
    <t>６月末</t>
    <rPh sb="1" eb="2">
      <t>ガツ</t>
    </rPh>
    <rPh sb="2" eb="3">
      <t>マツ</t>
    </rPh>
    <phoneticPr fontId="3"/>
  </si>
  <si>
    <t>㈱石﨑本店(4/20）</t>
    <rPh sb="1" eb="2">
      <t>イシ</t>
    </rPh>
    <rPh sb="2" eb="3">
      <t>サキ</t>
    </rPh>
    <rPh sb="3" eb="5">
      <t>ホンテン</t>
    </rPh>
    <phoneticPr fontId="4"/>
  </si>
  <si>
    <t>㈱石﨑本店(5/14）</t>
    <rPh sb="1" eb="2">
      <t>イシ</t>
    </rPh>
    <rPh sb="2" eb="3">
      <t>サキ</t>
    </rPh>
    <rPh sb="3" eb="5">
      <t>ホンテン</t>
    </rPh>
    <phoneticPr fontId="4"/>
  </si>
  <si>
    <t>㈱石﨑本店(7/9）</t>
    <rPh sb="1" eb="2">
      <t>イシ</t>
    </rPh>
    <rPh sb="2" eb="3">
      <t>サキ</t>
    </rPh>
    <rPh sb="3" eb="5">
      <t>ホンテン</t>
    </rPh>
    <phoneticPr fontId="4"/>
  </si>
  <si>
    <t>㈱市林鐡工所</t>
    <rPh sb="1" eb="2">
      <t>イチ</t>
    </rPh>
    <rPh sb="2" eb="3">
      <t>ハヤシ</t>
    </rPh>
    <rPh sb="3" eb="4">
      <t>テツ</t>
    </rPh>
    <rPh sb="4" eb="5">
      <t>コウ</t>
    </rPh>
    <rPh sb="5" eb="6">
      <t>ショ</t>
    </rPh>
    <phoneticPr fontId="4"/>
  </si>
  <si>
    <t>広島東友健康保険組合</t>
    <rPh sb="0" eb="2">
      <t>ヒロシマ</t>
    </rPh>
    <rPh sb="2" eb="4">
      <t>トウユウ</t>
    </rPh>
    <rPh sb="4" eb="6">
      <t>ケンコウ</t>
    </rPh>
    <rPh sb="6" eb="8">
      <t>ホケン</t>
    </rPh>
    <rPh sb="8" eb="10">
      <t>クミアイ</t>
    </rPh>
    <phoneticPr fontId="4"/>
  </si>
  <si>
    <t>㈱ナガト (6/30決算賞与)</t>
    <rPh sb="10" eb="14">
      <t>ケッサンショウヨ</t>
    </rPh>
    <phoneticPr fontId="4"/>
  </si>
  <si>
    <r>
      <t>南条装備工業</t>
    </r>
    <r>
      <rPr>
        <sz val="9"/>
        <rFont val="ＭＳ Ｐゴシック"/>
        <family val="3"/>
        <charset val="128"/>
      </rPr>
      <t>㈱（役員分7/9）</t>
    </r>
    <phoneticPr fontId="3"/>
  </si>
  <si>
    <t>㈱キーレックス(6/28決算）</t>
    <rPh sb="12" eb="14">
      <t>ケッサン</t>
    </rPh>
    <phoneticPr fontId="4"/>
  </si>
  <si>
    <t>㈱キーレックス（7/15支給)</t>
    <rPh sb="12" eb="14">
      <t>シキュウ</t>
    </rPh>
    <phoneticPr fontId="4"/>
  </si>
  <si>
    <t>㈱倉崎鉄工所 (8/5)</t>
    <rPh sb="1" eb="3">
      <t>クラサキ</t>
    </rPh>
    <rPh sb="3" eb="6">
      <t>テッコウショ</t>
    </rPh>
    <phoneticPr fontId="4"/>
  </si>
  <si>
    <t>㈱オートテクニカ</t>
    <phoneticPr fontId="4"/>
  </si>
  <si>
    <r>
      <t>マップス</t>
    </r>
    <r>
      <rPr>
        <sz val="10"/>
        <rFont val="ＭＳ Ｐゴシック"/>
        <family val="3"/>
        <charset val="128"/>
      </rPr>
      <t>㈱ (7/9支給）</t>
    </r>
    <rPh sb="10" eb="12">
      <t>シキュウ</t>
    </rPh>
    <phoneticPr fontId="4"/>
  </si>
  <si>
    <t>㈱真末鉄工所（7/15）</t>
    <rPh sb="1" eb="2">
      <t>シン</t>
    </rPh>
    <rPh sb="2" eb="3">
      <t>スエ</t>
    </rPh>
    <rPh sb="3" eb="6">
      <t>テッコウショ</t>
    </rPh>
    <phoneticPr fontId="4"/>
  </si>
  <si>
    <r>
      <t>広島シンター</t>
    </r>
    <r>
      <rPr>
        <sz val="10"/>
        <rFont val="ＭＳ Ｐゴシック"/>
        <family val="3"/>
        <charset val="128"/>
      </rPr>
      <t>㈱  (9/24)</t>
    </r>
    <r>
      <rPr>
        <sz val="11"/>
        <color theme="1"/>
        <rFont val="游ゴシック"/>
        <family val="2"/>
        <charset val="128"/>
        <scheme val="minor"/>
      </rPr>
      <t/>
    </r>
    <rPh sb="0" eb="2">
      <t>ヒロシマ</t>
    </rPh>
    <phoneticPr fontId="4"/>
  </si>
  <si>
    <t>西日本モジュラーウインドウ（株）  (１０/２０期中賞与）</t>
    <rPh sb="0" eb="1">
      <t>ニシ</t>
    </rPh>
    <rPh sb="1" eb="3">
      <t>ニホン</t>
    </rPh>
    <rPh sb="14" eb="15">
      <t>カブ</t>
    </rPh>
    <rPh sb="24" eb="26">
      <t>キチュウ</t>
    </rPh>
    <rPh sb="26" eb="28">
      <t>ショウヨ</t>
    </rPh>
    <phoneticPr fontId="4"/>
  </si>
  <si>
    <t>西日本モジュラーウインドウ（株）  (4/20期末賞与）</t>
    <rPh sb="0" eb="1">
      <t>ニシ</t>
    </rPh>
    <rPh sb="1" eb="3">
      <t>ニホン</t>
    </rPh>
    <rPh sb="14" eb="15">
      <t>カブ</t>
    </rPh>
    <rPh sb="23" eb="25">
      <t>キマツ</t>
    </rPh>
    <rPh sb="25" eb="27">
      <t>ショウヨ</t>
    </rPh>
    <phoneticPr fontId="4"/>
  </si>
  <si>
    <t>㈱清水鐡工所　（9/4）</t>
    <rPh sb="1" eb="3">
      <t>シミズ</t>
    </rPh>
    <rPh sb="3" eb="4">
      <t>テツ</t>
    </rPh>
    <rPh sb="4" eb="5">
      <t>コウ</t>
    </rPh>
    <rPh sb="5" eb="6">
      <t>ショ</t>
    </rPh>
    <phoneticPr fontId="4"/>
  </si>
  <si>
    <r>
      <t>広島精研工業</t>
    </r>
    <r>
      <rPr>
        <sz val="10"/>
        <rFont val="ＭＳ Ｐゴシック"/>
        <family val="3"/>
        <charset val="128"/>
      </rPr>
      <t>㈱  (8/31)</t>
    </r>
    <rPh sb="0" eb="2">
      <t>ヒロシマ</t>
    </rPh>
    <rPh sb="2" eb="4">
      <t>セイケン</t>
    </rPh>
    <rPh sb="4" eb="6">
      <t>コウギョウ</t>
    </rPh>
    <phoneticPr fontId="4"/>
  </si>
  <si>
    <r>
      <t>広島精密工業</t>
    </r>
    <r>
      <rPr>
        <sz val="10"/>
        <rFont val="ＭＳ Ｐゴシック"/>
        <family val="3"/>
        <charset val="128"/>
      </rPr>
      <t>㈱  (二以上主分)</t>
    </r>
    <r>
      <rPr>
        <sz val="11"/>
        <color theme="1"/>
        <rFont val="游ゴシック"/>
        <family val="2"/>
        <charset val="128"/>
        <scheme val="minor"/>
      </rPr>
      <t/>
    </r>
    <rPh sb="0" eb="2">
      <t>ヒロシマ</t>
    </rPh>
    <rPh sb="2" eb="4">
      <t>セイミツ</t>
    </rPh>
    <rPh sb="4" eb="6">
      <t>コウギョウ</t>
    </rPh>
    <rPh sb="10" eb="13">
      <t>2イジョウ</t>
    </rPh>
    <rPh sb="13" eb="14">
      <t>シュ</t>
    </rPh>
    <rPh sb="14" eb="15">
      <t>ブン</t>
    </rPh>
    <phoneticPr fontId="4"/>
  </si>
  <si>
    <r>
      <t>広島精密工業</t>
    </r>
    <r>
      <rPr>
        <sz val="10"/>
        <rFont val="ＭＳ Ｐゴシック"/>
        <family val="3"/>
        <charset val="128"/>
      </rPr>
      <t>㈱  (二以上従分)</t>
    </r>
    <r>
      <rPr>
        <sz val="11"/>
        <color theme="1"/>
        <rFont val="游ゴシック"/>
        <family val="2"/>
        <charset val="128"/>
        <scheme val="minor"/>
      </rPr>
      <t/>
    </r>
    <rPh sb="0" eb="2">
      <t>ヒロシマ</t>
    </rPh>
    <rPh sb="2" eb="4">
      <t>セイミツ</t>
    </rPh>
    <rPh sb="4" eb="6">
      <t>コウギョウ</t>
    </rPh>
    <rPh sb="10" eb="13">
      <t>2イジョウ</t>
    </rPh>
    <rPh sb="13" eb="14">
      <t>ジュウ</t>
    </rPh>
    <rPh sb="14" eb="15">
      <t>ブン</t>
    </rPh>
    <phoneticPr fontId="4"/>
  </si>
  <si>
    <t>㈱ヒロタニ(4/28）</t>
    <phoneticPr fontId="4"/>
  </si>
  <si>
    <t>㈱ヒロタニ (役員賞与7/20)</t>
    <rPh sb="7" eb="9">
      <t>ヤクイン</t>
    </rPh>
    <rPh sb="9" eb="11">
      <t>ショウヨ</t>
    </rPh>
    <phoneticPr fontId="4"/>
  </si>
  <si>
    <r>
      <t>デルタ工業</t>
    </r>
    <r>
      <rPr>
        <sz val="10"/>
        <color rgb="FF0000FF"/>
        <rFont val="ＭＳ Ｐゴシック"/>
        <family val="3"/>
        <charset val="128"/>
      </rPr>
      <t>㈱</t>
    </r>
    <rPh sb="3" eb="5">
      <t>コウギョウ</t>
    </rPh>
    <phoneticPr fontId="4"/>
  </si>
  <si>
    <t>㈱クラタコーポレーション(7/11)</t>
  </si>
  <si>
    <t>㈱クラタコーポレーション(4/30)</t>
    <phoneticPr fontId="4"/>
  </si>
  <si>
    <t>㈱タカヒロ(7/2)</t>
    <phoneticPr fontId="4"/>
  </si>
  <si>
    <r>
      <t>べバストジャパン</t>
    </r>
    <r>
      <rPr>
        <sz val="10"/>
        <color indexed="8"/>
        <rFont val="ＭＳ Ｐゴシック"/>
        <family val="3"/>
        <charset val="128"/>
      </rPr>
      <t>㈱  (4/5)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</si>
  <si>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t>べバストジャパン㈱  (4/3)</t>
  </si>
  <si>
    <t>㈱西日本プレスサービスセンター</t>
    <rPh sb="1" eb="2">
      <t>ニシ</t>
    </rPh>
    <rPh sb="2" eb="4">
      <t>ニホン</t>
    </rPh>
    <phoneticPr fontId="4"/>
  </si>
  <si>
    <t>㈲プレスコ</t>
    <phoneticPr fontId="4"/>
  </si>
  <si>
    <t>東邦工業㈱</t>
    <rPh sb="0" eb="2">
      <t>トウホウ</t>
    </rPh>
    <rPh sb="2" eb="4">
      <t>コウギョウ</t>
    </rPh>
    <phoneticPr fontId="4"/>
  </si>
  <si>
    <r>
      <t>ダイキョーニシカワ</t>
    </r>
    <r>
      <rPr>
        <sz val="10"/>
        <color indexed="8"/>
        <rFont val="ＭＳ Ｐゴシック"/>
        <family val="3"/>
        <charset val="128"/>
      </rPr>
      <t>㈱（</t>
    </r>
    <r>
      <rPr>
        <sz val="10"/>
        <rFont val="ＭＳ Ｐゴシック"/>
        <family val="3"/>
        <charset val="128"/>
      </rPr>
      <t>4/15役員賞与</t>
    </r>
    <r>
      <rPr>
        <sz val="10"/>
        <color indexed="8"/>
        <rFont val="ＭＳ Ｐゴシック"/>
        <family val="3"/>
        <charset val="128"/>
      </rPr>
      <t>）</t>
    </r>
  </si>
  <si>
    <r>
      <t>ダイキョーニシカワ</t>
    </r>
    <r>
      <rPr>
        <sz val="10"/>
        <color rgb="FF0000FF"/>
        <rFont val="ＭＳ Ｐゴシック"/>
        <family val="3"/>
        <charset val="128"/>
      </rPr>
      <t>㈱（5/29一時金）</t>
    </r>
    <r>
      <rPr>
        <sz val="10"/>
        <color indexed="8"/>
        <rFont val="ＭＳ Ｐゴシック"/>
        <family val="3"/>
        <charset val="128"/>
      </rPr>
      <t/>
    </r>
    <rPh sb="15" eb="18">
      <t>イチジキン</t>
    </rPh>
    <phoneticPr fontId="3"/>
  </si>
  <si>
    <r>
      <t>ダイキョーニシカワ</t>
    </r>
    <r>
      <rPr>
        <sz val="10"/>
        <rFont val="ＭＳ Ｐゴシック"/>
        <family val="3"/>
        <charset val="128"/>
      </rPr>
      <t>㈱（7/2）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</si>
  <si>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>ダイキョーニシカワ</t>
    </r>
    <r>
      <rPr>
        <sz val="10"/>
        <color indexed="8"/>
        <rFont val="ＭＳ Ｐゴシック"/>
        <family val="3"/>
        <charset val="128"/>
      </rPr>
      <t>㈱(入社祝金2月・３月）</t>
    </r>
    <rPh sb="11" eb="13">
      <t>ニュウシャ</t>
    </rPh>
    <rPh sb="13" eb="14">
      <t>イワイ</t>
    </rPh>
    <rPh sb="14" eb="15">
      <t>キン</t>
    </rPh>
    <rPh sb="16" eb="17">
      <t>ガツ</t>
    </rPh>
    <rPh sb="19" eb="20">
      <t>ガツ</t>
    </rPh>
    <phoneticPr fontId="4"/>
  </si>
  <si>
    <r>
      <t>ダイキョーニシカワ</t>
    </r>
    <r>
      <rPr>
        <sz val="10"/>
        <color indexed="8"/>
        <rFont val="ＭＳ Ｐゴシック"/>
        <family val="3"/>
        <charset val="128"/>
      </rPr>
      <t>㈱(入社祝金4月～6月）</t>
    </r>
    <r>
      <rPr>
        <sz val="11"/>
        <color theme="1"/>
        <rFont val="游ゴシック"/>
        <family val="2"/>
        <charset val="128"/>
        <scheme val="minor"/>
      </rPr>
      <t/>
    </r>
    <rPh sb="11" eb="13">
      <t>ニュウシャ</t>
    </rPh>
    <rPh sb="13" eb="14">
      <t>イワイ</t>
    </rPh>
    <rPh sb="14" eb="15">
      <t>キン</t>
    </rPh>
    <rPh sb="16" eb="17">
      <t>ガツ</t>
    </rPh>
    <rPh sb="19" eb="20">
      <t>ガツ</t>
    </rPh>
    <phoneticPr fontId="4"/>
  </si>
  <si>
    <r>
      <t>ダイキョーニシカワ</t>
    </r>
    <r>
      <rPr>
        <sz val="10"/>
        <color indexed="8"/>
        <rFont val="ＭＳ Ｐゴシック"/>
        <family val="3"/>
        <charset val="128"/>
      </rPr>
      <t>㈱(入社祝金7月～9月）</t>
    </r>
    <r>
      <rPr>
        <sz val="11"/>
        <color theme="1"/>
        <rFont val="游ゴシック"/>
        <family val="2"/>
        <charset val="128"/>
        <scheme val="minor"/>
      </rPr>
      <t/>
    </r>
    <rPh sb="11" eb="13">
      <t>ニュウシャ</t>
    </rPh>
    <rPh sb="13" eb="14">
      <t>イワイ</t>
    </rPh>
    <rPh sb="14" eb="15">
      <t>キン</t>
    </rPh>
    <rPh sb="16" eb="17">
      <t>ガツ</t>
    </rPh>
    <rPh sb="19" eb="20">
      <t>ガツ</t>
    </rPh>
    <phoneticPr fontId="4"/>
  </si>
  <si>
    <t>合併・喪失</t>
    <rPh sb="0" eb="2">
      <t>ガッペイ</t>
    </rPh>
    <rPh sb="3" eb="5">
      <t>ソウシツ</t>
    </rPh>
    <phoneticPr fontId="4"/>
  </si>
  <si>
    <t>合計</t>
    <rPh sb="0" eb="2">
      <t>ゴウケイ</t>
    </rPh>
    <phoneticPr fontId="4"/>
  </si>
  <si>
    <t>２０人以下（１４）</t>
    <rPh sb="3" eb="5">
      <t>イカ</t>
    </rPh>
    <phoneticPr fontId="3"/>
  </si>
  <si>
    <t>２１～４０人（９）</t>
    <rPh sb="5" eb="6">
      <t>ニン</t>
    </rPh>
    <phoneticPr fontId="3"/>
  </si>
  <si>
    <t>４１～７０人（６）</t>
    <rPh sb="5" eb="6">
      <t>ニン</t>
    </rPh>
    <phoneticPr fontId="3"/>
  </si>
  <si>
    <t>７１～１００人（５）</t>
    <rPh sb="6" eb="7">
      <t>ニン</t>
    </rPh>
    <phoneticPr fontId="3"/>
  </si>
  <si>
    <t>１０１～１５０人（３）</t>
    <rPh sb="7" eb="8">
      <t>ニン</t>
    </rPh>
    <phoneticPr fontId="3"/>
  </si>
  <si>
    <t>１５０～２００人（２）</t>
    <rPh sb="7" eb="8">
      <t>ニン</t>
    </rPh>
    <phoneticPr fontId="3"/>
  </si>
  <si>
    <t>２０１～３００人（５）</t>
    <rPh sb="7" eb="8">
      <t>ニン</t>
    </rPh>
    <phoneticPr fontId="3"/>
  </si>
  <si>
    <t>５０１～１０００人（２）</t>
    <rPh sb="8" eb="9">
      <t>ニン</t>
    </rPh>
    <phoneticPr fontId="3"/>
  </si>
  <si>
    <t>３０１～５００人（５）</t>
    <rPh sb="7" eb="8">
      <t>ニン</t>
    </rPh>
    <phoneticPr fontId="3"/>
  </si>
  <si>
    <t>１００１～１５００人（３）</t>
    <rPh sb="9" eb="10">
      <t>ニン</t>
    </rPh>
    <phoneticPr fontId="3"/>
  </si>
  <si>
    <t>１５０１～２０００人（１）</t>
    <rPh sb="9" eb="10">
      <t>ニン</t>
    </rPh>
    <phoneticPr fontId="3"/>
  </si>
  <si>
    <t>２０００人以上（２）</t>
    <rPh sb="4" eb="7">
      <t>ニンイジョウ</t>
    </rPh>
    <phoneticPr fontId="3"/>
  </si>
  <si>
    <t>現行予算　</t>
    <rPh sb="0" eb="4">
      <t>ゲンコウヨサン</t>
    </rPh>
    <phoneticPr fontId="3"/>
  </si>
  <si>
    <t>見直し</t>
    <rPh sb="0" eb="2">
      <t>ミナオ</t>
    </rPh>
    <phoneticPr fontId="3"/>
  </si>
  <si>
    <t>２０人以下</t>
    <rPh sb="3" eb="5">
      <t>イカ</t>
    </rPh>
    <phoneticPr fontId="3"/>
  </si>
  <si>
    <t>２１～４０人</t>
    <rPh sb="5" eb="6">
      <t>ニン</t>
    </rPh>
    <phoneticPr fontId="3"/>
  </si>
  <si>
    <t>４１～７０人</t>
    <rPh sb="5" eb="6">
      <t>ニン</t>
    </rPh>
    <phoneticPr fontId="3"/>
  </si>
  <si>
    <t>７１～１００人</t>
    <rPh sb="6" eb="7">
      <t>ニン</t>
    </rPh>
    <phoneticPr fontId="3"/>
  </si>
  <si>
    <t>１０１～１５０人</t>
    <rPh sb="7" eb="8">
      <t>ニン</t>
    </rPh>
    <phoneticPr fontId="3"/>
  </si>
  <si>
    <t>１５０～２００人</t>
    <rPh sb="7" eb="8">
      <t>ニン</t>
    </rPh>
    <phoneticPr fontId="3"/>
  </si>
  <si>
    <t>２０１～３００人</t>
    <rPh sb="7" eb="8">
      <t>ニン</t>
    </rPh>
    <phoneticPr fontId="3"/>
  </si>
  <si>
    <t>３０１～５００人</t>
    <rPh sb="7" eb="8">
      <t>ニン</t>
    </rPh>
    <phoneticPr fontId="3"/>
  </si>
  <si>
    <t>５０１～１０００人</t>
    <rPh sb="8" eb="9">
      <t>ニン</t>
    </rPh>
    <phoneticPr fontId="3"/>
  </si>
  <si>
    <t>１００１～１５００人</t>
    <rPh sb="9" eb="10">
      <t>ニン</t>
    </rPh>
    <phoneticPr fontId="3"/>
  </si>
  <si>
    <t>１５０１～２０００人</t>
    <rPh sb="9" eb="10">
      <t>ニン</t>
    </rPh>
    <phoneticPr fontId="3"/>
  </si>
  <si>
    <t>２０００人以上</t>
    <rPh sb="4" eb="7">
      <t>ニンイジョウ</t>
    </rPh>
    <phoneticPr fontId="3"/>
  </si>
  <si>
    <t>１事業所
あたり基本額</t>
    <rPh sb="1" eb="4">
      <t>ジギョウショ</t>
    </rPh>
    <rPh sb="8" eb="11">
      <t>キホンガク</t>
    </rPh>
    <phoneticPr fontId="3"/>
  </si>
  <si>
    <t>被保険者
１人あたり</t>
    <rPh sb="0" eb="4">
      <t>ヒホケンシャ</t>
    </rPh>
    <rPh sb="6" eb="7">
      <t>ニン</t>
    </rPh>
    <phoneticPr fontId="3"/>
  </si>
  <si>
    <r>
      <t>洋和工作</t>
    </r>
    <r>
      <rPr>
        <sz val="10"/>
        <rFont val="ＭＳ Ｐゴシック"/>
        <family val="3"/>
        <charset val="128"/>
      </rPr>
      <t>㈱　</t>
    </r>
    <rPh sb="0" eb="1">
      <t>ヨウ</t>
    </rPh>
    <rPh sb="1" eb="2">
      <t>ワ</t>
    </rPh>
    <rPh sb="2" eb="4">
      <t>コウサク</t>
    </rPh>
    <phoneticPr fontId="4"/>
  </si>
  <si>
    <t>東友会協同組合</t>
    <rPh sb="0" eb="2">
      <t>トウユウ</t>
    </rPh>
    <rPh sb="2" eb="3">
      <t>カイ</t>
    </rPh>
    <rPh sb="3" eb="5">
      <t>キョウドウ</t>
    </rPh>
    <rPh sb="5" eb="7">
      <t>クミアイ</t>
    </rPh>
    <phoneticPr fontId="4"/>
  </si>
  <si>
    <t>㈱ディー・シー・エス</t>
    <phoneticPr fontId="4"/>
  </si>
  <si>
    <t>㈱倉崎鉄工所</t>
    <rPh sb="1" eb="3">
      <t>クラサキ</t>
    </rPh>
    <rPh sb="3" eb="6">
      <t>テッコウショ</t>
    </rPh>
    <phoneticPr fontId="4"/>
  </si>
  <si>
    <t xml:space="preserve">㈱飯村鉄工所 </t>
    <rPh sb="1" eb="3">
      <t>イイムラ</t>
    </rPh>
    <rPh sb="3" eb="6">
      <t>テッコウショ</t>
    </rPh>
    <phoneticPr fontId="4"/>
  </si>
  <si>
    <t xml:space="preserve">㈱浜野鉄工所 </t>
    <rPh sb="1" eb="3">
      <t>ハマノ</t>
    </rPh>
    <rPh sb="3" eb="6">
      <t>テッコウショ</t>
    </rPh>
    <phoneticPr fontId="4"/>
  </si>
  <si>
    <r>
      <t>土本鍛工</t>
    </r>
    <r>
      <rPr>
        <sz val="10"/>
        <rFont val="ＭＳ Ｐゴシック"/>
        <family val="3"/>
        <charset val="128"/>
      </rPr>
      <t xml:space="preserve">㈱ </t>
    </r>
    <rPh sb="0" eb="2">
      <t>ツチモト</t>
    </rPh>
    <rPh sb="2" eb="4">
      <t>タンコウ</t>
    </rPh>
    <phoneticPr fontId="4"/>
  </si>
  <si>
    <t xml:space="preserve">㈲共栄コーティング </t>
    <rPh sb="1" eb="3">
      <t>キョウエイ</t>
    </rPh>
    <phoneticPr fontId="4"/>
  </si>
  <si>
    <r>
      <t>蔵田ファイリング</t>
    </r>
    <r>
      <rPr>
        <sz val="10"/>
        <rFont val="ＭＳ Ｐゴシック"/>
        <family val="3"/>
        <charset val="128"/>
      </rPr>
      <t>㈱</t>
    </r>
    <rPh sb="0" eb="2">
      <t>クラタ</t>
    </rPh>
    <phoneticPr fontId="4"/>
  </si>
  <si>
    <t>㈱清水鐡工所　</t>
    <rPh sb="1" eb="3">
      <t>シミズ</t>
    </rPh>
    <rPh sb="3" eb="4">
      <t>テツ</t>
    </rPh>
    <rPh sb="4" eb="5">
      <t>コウ</t>
    </rPh>
    <rPh sb="5" eb="6">
      <t>ショ</t>
    </rPh>
    <phoneticPr fontId="4"/>
  </si>
  <si>
    <t>㈱フクミ</t>
    <phoneticPr fontId="4"/>
  </si>
  <si>
    <t>㈱真末鉄工所</t>
    <rPh sb="1" eb="2">
      <t>シン</t>
    </rPh>
    <rPh sb="2" eb="3">
      <t>スエ</t>
    </rPh>
    <rPh sb="3" eb="6">
      <t>テッコウショ</t>
    </rPh>
    <phoneticPr fontId="4"/>
  </si>
  <si>
    <t>㈱クラタコーポレーション</t>
    <phoneticPr fontId="4"/>
  </si>
  <si>
    <t xml:space="preserve">㈲渋谷塗装店  </t>
    <rPh sb="1" eb="3">
      <t>シブヤ</t>
    </rPh>
    <rPh sb="3" eb="6">
      <t>トソウテン</t>
    </rPh>
    <phoneticPr fontId="4"/>
  </si>
  <si>
    <t xml:space="preserve">㈱仁保製作所 </t>
  </si>
  <si>
    <r>
      <t>広島シンター</t>
    </r>
    <r>
      <rPr>
        <sz val="10"/>
        <rFont val="ＭＳ Ｐゴシック"/>
        <family val="3"/>
        <charset val="128"/>
      </rPr>
      <t xml:space="preserve">㈱ </t>
    </r>
    <rPh sb="0" eb="2">
      <t>ヒロシマ</t>
    </rPh>
    <phoneticPr fontId="4"/>
  </si>
  <si>
    <t xml:space="preserve">㈱紀陽  </t>
    <rPh sb="1" eb="3">
      <t>キヨウ</t>
    </rPh>
    <phoneticPr fontId="4"/>
  </si>
  <si>
    <r>
      <t>坂本重工</t>
    </r>
    <r>
      <rPr>
        <sz val="10"/>
        <rFont val="ＭＳ Ｐゴシック"/>
        <family val="3"/>
        <charset val="128"/>
      </rPr>
      <t xml:space="preserve">㈱ </t>
    </r>
    <rPh sb="0" eb="2">
      <t>サカモト</t>
    </rPh>
    <rPh sb="2" eb="4">
      <t>ジュウコウ</t>
    </rPh>
    <phoneticPr fontId="4"/>
  </si>
  <si>
    <t>㈱ヒロテックツーリング</t>
    <phoneticPr fontId="4"/>
  </si>
  <si>
    <t>㈱ミドリ</t>
    <phoneticPr fontId="4"/>
  </si>
  <si>
    <t>㈱デルタツーリング</t>
    <phoneticPr fontId="4"/>
  </si>
  <si>
    <t>㈱クラタクリエイト</t>
    <phoneticPr fontId="4"/>
  </si>
  <si>
    <r>
      <t>東邦工業</t>
    </r>
    <r>
      <rPr>
        <sz val="10"/>
        <rFont val="ＭＳ Ｐゴシック"/>
        <family val="3"/>
        <charset val="128"/>
      </rPr>
      <t>㈱　</t>
    </r>
    <rPh sb="0" eb="2">
      <t>トウホウ</t>
    </rPh>
    <rPh sb="2" eb="4">
      <t>コウギョウ</t>
    </rPh>
    <phoneticPr fontId="4"/>
  </si>
  <si>
    <t>南条工業㈱　</t>
    <rPh sb="0" eb="2">
      <t>ナンジョウ</t>
    </rPh>
    <rPh sb="2" eb="4">
      <t>コウギョウ</t>
    </rPh>
    <phoneticPr fontId="4"/>
  </si>
  <si>
    <r>
      <t>デック</t>
    </r>
    <r>
      <rPr>
        <sz val="10"/>
        <rFont val="ＭＳ Ｐゴシック"/>
        <family val="3"/>
        <charset val="128"/>
      </rPr>
      <t xml:space="preserve">㈱ </t>
    </r>
    <phoneticPr fontId="4"/>
  </si>
  <si>
    <r>
      <t>豊テクノ</t>
    </r>
    <r>
      <rPr>
        <sz val="10"/>
        <rFont val="ＭＳ Ｐゴシック"/>
        <family val="3"/>
        <charset val="128"/>
      </rPr>
      <t>㈱</t>
    </r>
    <rPh sb="0" eb="1">
      <t>ユタカ</t>
    </rPh>
    <phoneticPr fontId="4"/>
  </si>
  <si>
    <t xml:space="preserve">㈱呉鉄工所  </t>
    <rPh sb="1" eb="2">
      <t>クレ</t>
    </rPh>
    <rPh sb="2" eb="5">
      <t>テッコウショ</t>
    </rPh>
    <phoneticPr fontId="4"/>
  </si>
  <si>
    <t xml:space="preserve">㈱今西製作所 </t>
    <rPh sb="1" eb="3">
      <t>イマニシ</t>
    </rPh>
    <rPh sb="3" eb="6">
      <t>セイサクショ</t>
    </rPh>
    <phoneticPr fontId="4"/>
  </si>
  <si>
    <t>㈱クマダ</t>
    <phoneticPr fontId="4"/>
  </si>
  <si>
    <r>
      <t>オーモリテクノス</t>
    </r>
    <r>
      <rPr>
        <sz val="10"/>
        <rFont val="ＭＳ Ｐゴシック"/>
        <family val="3"/>
        <charset val="128"/>
      </rPr>
      <t>㈱</t>
    </r>
    <phoneticPr fontId="4"/>
  </si>
  <si>
    <r>
      <t>広島精研工業</t>
    </r>
    <r>
      <rPr>
        <sz val="10"/>
        <rFont val="ＭＳ Ｐゴシック"/>
        <family val="3"/>
        <charset val="128"/>
      </rPr>
      <t xml:space="preserve">㈱ </t>
    </r>
    <rPh sb="0" eb="2">
      <t>ヒロシマ</t>
    </rPh>
    <rPh sb="2" eb="4">
      <t>セイケン</t>
    </rPh>
    <rPh sb="4" eb="6">
      <t>コウギョウ</t>
    </rPh>
    <phoneticPr fontId="4"/>
  </si>
  <si>
    <t xml:space="preserve">㈱ナガト </t>
    <phoneticPr fontId="4"/>
  </si>
  <si>
    <r>
      <t>中央工業</t>
    </r>
    <r>
      <rPr>
        <sz val="10"/>
        <rFont val="ＭＳ Ｐゴシック"/>
        <family val="3"/>
        <charset val="128"/>
      </rPr>
      <t xml:space="preserve">㈱ </t>
    </r>
    <rPh sb="0" eb="2">
      <t>チュウオウ</t>
    </rPh>
    <rPh sb="2" eb="4">
      <t>コウギョウ</t>
    </rPh>
    <phoneticPr fontId="4"/>
  </si>
  <si>
    <t xml:space="preserve">㈱ハマダ  </t>
    <phoneticPr fontId="4"/>
  </si>
  <si>
    <t xml:space="preserve">㈱すぎはら  </t>
    <phoneticPr fontId="4"/>
  </si>
  <si>
    <r>
      <t>住野工業</t>
    </r>
    <r>
      <rPr>
        <sz val="10"/>
        <rFont val="ＭＳ Ｐゴシック"/>
        <family val="3"/>
        <charset val="128"/>
      </rPr>
      <t xml:space="preserve">㈱  </t>
    </r>
    <rPh sb="0" eb="2">
      <t>スミノ</t>
    </rPh>
    <rPh sb="2" eb="4">
      <t>コウギョウ</t>
    </rPh>
    <phoneticPr fontId="4"/>
  </si>
  <si>
    <r>
      <t>松本重工業</t>
    </r>
    <r>
      <rPr>
        <sz val="10"/>
        <rFont val="ＭＳ Ｐゴシック"/>
        <family val="3"/>
        <charset val="128"/>
      </rPr>
      <t>㈱</t>
    </r>
    <rPh sb="0" eb="2">
      <t>マツモト</t>
    </rPh>
    <rPh sb="2" eb="5">
      <t>ジュウコウギョウ</t>
    </rPh>
    <phoneticPr fontId="4"/>
  </si>
  <si>
    <t xml:space="preserve">㈱久保田鐡工所 </t>
    <rPh sb="1" eb="4">
      <t>クボタ</t>
    </rPh>
    <rPh sb="4" eb="5">
      <t>テツ</t>
    </rPh>
    <rPh sb="5" eb="6">
      <t>コウ</t>
    </rPh>
    <rPh sb="6" eb="7">
      <t>ショ</t>
    </rPh>
    <phoneticPr fontId="4"/>
  </si>
  <si>
    <r>
      <t>広島精密工業</t>
    </r>
    <r>
      <rPr>
        <sz val="10"/>
        <rFont val="ＭＳ Ｐゴシック"/>
        <family val="3"/>
        <charset val="128"/>
      </rPr>
      <t xml:space="preserve">㈱  </t>
    </r>
    <rPh sb="0" eb="2">
      <t>ヒロシマ</t>
    </rPh>
    <rPh sb="2" eb="4">
      <t>セイミツ</t>
    </rPh>
    <rPh sb="4" eb="6">
      <t>コウギョウ</t>
    </rPh>
    <phoneticPr fontId="4"/>
  </si>
  <si>
    <r>
      <t>べバストジャパン</t>
    </r>
    <r>
      <rPr>
        <sz val="10"/>
        <rFont val="ＭＳ Ｐゴシック"/>
        <family val="3"/>
        <charset val="128"/>
      </rPr>
      <t xml:space="preserve">㈱ </t>
    </r>
    <phoneticPr fontId="4"/>
  </si>
  <si>
    <r>
      <t>ヨシワ工業</t>
    </r>
    <r>
      <rPr>
        <sz val="10"/>
        <rFont val="ＭＳ Ｐゴシック"/>
        <family val="3"/>
        <charset val="128"/>
      </rPr>
      <t>㈱</t>
    </r>
    <rPh sb="3" eb="5">
      <t>コウギョウ</t>
    </rPh>
    <phoneticPr fontId="4"/>
  </si>
  <si>
    <t xml:space="preserve">㈱ヒロタニ </t>
    <phoneticPr fontId="4"/>
  </si>
  <si>
    <r>
      <t>南条装備工業</t>
    </r>
    <r>
      <rPr>
        <sz val="10"/>
        <rFont val="ＭＳ Ｐゴシック"/>
        <family val="3"/>
        <charset val="128"/>
      </rPr>
      <t>㈱</t>
    </r>
    <rPh sb="0" eb="2">
      <t>ナンジョウ</t>
    </rPh>
    <rPh sb="2" eb="4">
      <t>ソウビ</t>
    </rPh>
    <rPh sb="4" eb="6">
      <t>コウギョウ</t>
    </rPh>
    <phoneticPr fontId="4"/>
  </si>
  <si>
    <t>㈱石﨑本店</t>
    <rPh sb="1" eb="2">
      <t>イシ</t>
    </rPh>
    <rPh sb="2" eb="3">
      <t>サキ</t>
    </rPh>
    <rPh sb="3" eb="5">
      <t>ホンテン</t>
    </rPh>
    <phoneticPr fontId="4"/>
  </si>
  <si>
    <t>㈱キーレックス</t>
    <phoneticPr fontId="4"/>
  </si>
  <si>
    <t xml:space="preserve">㈱ワイテック </t>
    <phoneticPr fontId="4"/>
  </si>
  <si>
    <t xml:space="preserve">㈱ヒロテック </t>
    <phoneticPr fontId="4"/>
  </si>
  <si>
    <r>
      <t>デルタ工業</t>
    </r>
    <r>
      <rPr>
        <sz val="10"/>
        <rFont val="ＭＳ Ｐゴシック"/>
        <family val="3"/>
        <charset val="128"/>
      </rPr>
      <t xml:space="preserve">㈱ </t>
    </r>
    <rPh sb="3" eb="5">
      <t>コウギョウ</t>
    </rPh>
    <phoneticPr fontId="4"/>
  </si>
  <si>
    <r>
      <t>広島アルミニウム工業</t>
    </r>
    <r>
      <rPr>
        <sz val="9"/>
        <rFont val="ＭＳ Ｐゴシック"/>
        <family val="3"/>
        <charset val="128"/>
      </rPr>
      <t>㈱</t>
    </r>
    <rPh sb="0" eb="2">
      <t>ヒロシマ</t>
    </rPh>
    <rPh sb="8" eb="10">
      <t>コウギョウ</t>
    </rPh>
    <phoneticPr fontId="4"/>
  </si>
  <si>
    <r>
      <t>ダイキョーニシカワ</t>
    </r>
    <r>
      <rPr>
        <sz val="10"/>
        <rFont val="ＭＳ Ｐゴシック"/>
        <family val="3"/>
        <charset val="128"/>
      </rPr>
      <t>㈱</t>
    </r>
    <phoneticPr fontId="3"/>
  </si>
  <si>
    <r>
      <t>土井セーラ</t>
    </r>
    <r>
      <rPr>
        <sz val="10"/>
        <rFont val="ＭＳ Ｐゴシック"/>
        <family val="3"/>
        <charset val="128"/>
      </rPr>
      <t>㈱</t>
    </r>
    <rPh sb="0" eb="2">
      <t>ドイ</t>
    </rPh>
    <phoneticPr fontId="4"/>
  </si>
  <si>
    <t>健康づくり対策補助事業（補助額）</t>
    <rPh sb="0" eb="2">
      <t>ケンコウ</t>
    </rPh>
    <rPh sb="5" eb="7">
      <t>タイサク</t>
    </rPh>
    <rPh sb="7" eb="11">
      <t>ホジョジギョウ</t>
    </rPh>
    <rPh sb="12" eb="15">
      <t>ホジョガク</t>
    </rPh>
    <phoneticPr fontId="3"/>
  </si>
  <si>
    <t>【別　表】</t>
    <rPh sb="1" eb="2">
      <t>ベツ</t>
    </rPh>
    <rPh sb="3" eb="4">
      <t>ヒョウ</t>
    </rPh>
    <phoneticPr fontId="3"/>
  </si>
  <si>
    <t>事業所規模
（被保険者数）</t>
    <rPh sb="0" eb="5">
      <t>ジギョウショキボ</t>
    </rPh>
    <rPh sb="7" eb="12">
      <t>ヒホケンシャスウ</t>
    </rPh>
    <phoneticPr fontId="3"/>
  </si>
  <si>
    <t>　※ 補助額は前年度３月末現在の被保険者数により算定</t>
    <rPh sb="3" eb="5">
      <t>ホジョ</t>
    </rPh>
    <rPh sb="5" eb="6">
      <t>ガク</t>
    </rPh>
    <rPh sb="7" eb="10">
      <t>ゼンネンド</t>
    </rPh>
    <rPh sb="11" eb="13">
      <t>ガツマツ</t>
    </rPh>
    <rPh sb="13" eb="15">
      <t>ゲンザイ</t>
    </rPh>
    <rPh sb="16" eb="20">
      <t>ヒホケンシャ</t>
    </rPh>
    <rPh sb="20" eb="21">
      <t>スウ</t>
    </rPh>
    <rPh sb="24" eb="26">
      <t>サンテイ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</si>
</sst>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&quot;円&quot;"/>
  </numFmts>
  <fonts count="1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0000FF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55" fontId="5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3" fontId="8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10" fillId="2" borderId="3" xfId="0" applyFont="1" applyFill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1" fillId="0" borderId="3" xfId="0" applyFont="1" applyBorder="1">
      <alignment vertical="center"/>
    </xf>
    <xf numFmtId="0" fontId="8" fillId="3" borderId="1" xfId="0" applyFont="1" applyFill="1" applyBorder="1">
      <alignment vertical="center"/>
    </xf>
    <xf numFmtId="0" fontId="8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8" fillId="2" borderId="3" xfId="0" applyFont="1" applyFill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5" fillId="5" borderId="1" xfId="0" applyFont="1" applyFill="1" applyBorder="1">
      <alignment vertical="center"/>
    </xf>
    <xf numFmtId="0" fontId="10" fillId="5" borderId="3" xfId="0" applyFont="1" applyFill="1" applyBorder="1">
      <alignment vertical="center"/>
    </xf>
    <xf numFmtId="0" fontId="0" fillId="5" borderId="1" xfId="0" applyFill="1" applyBorder="1">
      <alignment vertical="center"/>
    </xf>
    <xf numFmtId="0" fontId="8" fillId="5" borderId="1" xfId="0" applyFont="1" applyFill="1" applyBorder="1">
      <alignment vertical="center"/>
    </xf>
    <xf numFmtId="0" fontId="10" fillId="0" borderId="3" xfId="0" applyFont="1" applyBorder="1">
      <alignment vertical="center"/>
    </xf>
    <xf numFmtId="0" fontId="12" fillId="0" borderId="3" xfId="0" applyFont="1" applyBorder="1" applyAlignment="1">
      <alignment vertical="center" wrapText="1" shrinkToFit="1"/>
    </xf>
    <xf numFmtId="0" fontId="12" fillId="2" borderId="3" xfId="0" applyFont="1" applyFill="1" applyBorder="1" applyAlignment="1">
      <alignment vertical="center" wrapText="1" shrinkToFit="1"/>
    </xf>
    <xf numFmtId="0" fontId="14" fillId="0" borderId="1" xfId="0" applyFont="1" applyBorder="1">
      <alignment vertical="center"/>
    </xf>
    <xf numFmtId="0" fontId="8" fillId="0" borderId="3" xfId="0" applyFont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38" fontId="8" fillId="0" borderId="1" xfId="1" applyFont="1" applyFill="1" applyBorder="1" applyProtection="1">
      <alignment vertical="center"/>
    </xf>
    <xf numFmtId="0" fontId="6" fillId="2" borderId="3" xfId="0" applyFont="1" applyFill="1" applyBorder="1">
      <alignment vertical="center"/>
    </xf>
    <xf numFmtId="0" fontId="6" fillId="5" borderId="3" xfId="0" applyFont="1" applyFill="1" applyBorder="1">
      <alignment vertical="center"/>
    </xf>
    <xf numFmtId="0" fontId="6" fillId="2" borderId="3" xfId="0" applyFont="1" applyFill="1" applyBorder="1" applyAlignment="1">
      <alignment vertical="center" shrinkToFit="1"/>
    </xf>
    <xf numFmtId="0" fontId="9" fillId="4" borderId="3" xfId="0" applyFont="1" applyFill="1" applyBorder="1" applyAlignment="1">
      <alignment vertical="center" shrinkToFit="1"/>
    </xf>
    <xf numFmtId="3" fontId="8" fillId="4" borderId="1" xfId="0" applyNumberFormat="1" applyFont="1" applyFill="1" applyBorder="1">
      <alignment vertical="center"/>
    </xf>
    <xf numFmtId="0" fontId="6" fillId="0" borderId="3" xfId="0" applyFont="1" applyBorder="1" applyAlignment="1">
      <alignment vertical="center" shrinkToFit="1"/>
    </xf>
    <xf numFmtId="3" fontId="16" fillId="0" borderId="1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18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7" fillId="0" borderId="3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8" fillId="0" borderId="1" xfId="0" applyFont="1" applyFill="1" applyBorder="1">
      <alignment vertical="center"/>
    </xf>
    <xf numFmtId="3" fontId="8" fillId="0" borderId="1" xfId="0" applyNumberFormat="1" applyFont="1" applyFill="1" applyBorder="1">
      <alignment vertical="center"/>
    </xf>
    <xf numFmtId="178" fontId="17" fillId="0" borderId="1" xfId="0" applyNumberFormat="1" applyFont="1" applyBorder="1" applyAlignment="1">
      <alignment horizontal="right" vertical="center" indent="1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7" fillId="0" borderId="1" xfId="0" applyFont="1" applyBorder="1" applyAlignment="1">
      <alignment horizontal="right" vertical="center" inden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DC3C-0056-4C32-A77A-E92347225F7F}">
  <dimension ref="A2:O101"/>
  <sheetViews>
    <sheetView topLeftCell="A46" zoomScaleNormal="100" workbookViewId="0">
      <selection activeCell="H71" sqref="H71"/>
    </sheetView>
  </sheetViews>
  <sheetFormatPr defaultRowHeight="14.45" customHeight="1" x14ac:dyDescent="0.4"/>
  <cols>
    <col min="1" max="1" width="3.125" customWidth="1"/>
    <col min="2" max="2" width="3.875" customWidth="1"/>
    <col min="3" max="3" width="19.125" customWidth="1"/>
    <col min="4" max="4" width="1.125" customWidth="1"/>
    <col min="5" max="5" width="7.25" customWidth="1"/>
    <col min="6" max="6" width="3.5" bestFit="1" customWidth="1"/>
    <col min="7" max="7" width="4.375" customWidth="1"/>
    <col min="9" max="9" width="16.875" customWidth="1"/>
    <col min="10" max="10" width="7.125" customWidth="1"/>
    <col min="12" max="12" width="2.875" customWidth="1"/>
    <col min="13" max="13" width="11.125" bestFit="1" customWidth="1"/>
    <col min="14" max="14" width="10" bestFit="1" customWidth="1"/>
  </cols>
  <sheetData>
    <row r="2" spans="1:14" ht="14.45" customHeight="1" x14ac:dyDescent="0.4">
      <c r="A2" s="1"/>
      <c r="B2" s="2" t="s">
        <v>0</v>
      </c>
      <c r="C2" s="2" t="s">
        <v>1</v>
      </c>
      <c r="D2" s="2"/>
      <c r="E2" s="3" t="s">
        <v>2</v>
      </c>
      <c r="H2" t="s">
        <v>55</v>
      </c>
      <c r="I2" s="51">
        <f>70000*57+300*17673</f>
        <v>9291900</v>
      </c>
      <c r="K2" t="s">
        <v>56</v>
      </c>
      <c r="M2" s="51">
        <f>M71</f>
        <v>13981900</v>
      </c>
      <c r="N2" s="51">
        <f>M2-I2</f>
        <v>4690000</v>
      </c>
    </row>
    <row r="3" spans="1:14" ht="14.45" customHeight="1" x14ac:dyDescent="0.4">
      <c r="A3" s="1"/>
      <c r="B3" s="4"/>
      <c r="C3" s="5"/>
      <c r="D3" s="5"/>
      <c r="E3" s="6" t="s">
        <v>3</v>
      </c>
    </row>
    <row r="4" spans="1:14" ht="14.45" hidden="1" customHeight="1" x14ac:dyDescent="0.4">
      <c r="A4" s="1"/>
      <c r="B4" s="1"/>
      <c r="C4" s="13" t="s">
        <v>4</v>
      </c>
      <c r="D4" s="8"/>
      <c r="E4" s="12">
        <v>0</v>
      </c>
    </row>
    <row r="5" spans="1:14" ht="14.45" hidden="1" customHeight="1" x14ac:dyDescent="0.4">
      <c r="A5" s="1"/>
      <c r="B5" s="1"/>
      <c r="C5" s="13" t="s">
        <v>5</v>
      </c>
      <c r="D5" s="8"/>
      <c r="E5" s="12">
        <v>0</v>
      </c>
    </row>
    <row r="6" spans="1:14" ht="14.45" hidden="1" customHeight="1" x14ac:dyDescent="0.4">
      <c r="A6" s="1"/>
      <c r="B6" s="1"/>
      <c r="C6" s="14" t="s">
        <v>6</v>
      </c>
      <c r="D6" s="8"/>
      <c r="E6" s="12">
        <v>0</v>
      </c>
    </row>
    <row r="7" spans="1:14" ht="14.45" hidden="1" customHeight="1" x14ac:dyDescent="0.4">
      <c r="A7" s="1">
        <v>16</v>
      </c>
      <c r="B7" s="1">
        <v>23</v>
      </c>
      <c r="C7" s="11" t="s">
        <v>9</v>
      </c>
      <c r="D7" s="8"/>
      <c r="E7" s="12">
        <v>0</v>
      </c>
    </row>
    <row r="8" spans="1:14" ht="14.45" hidden="1" customHeight="1" x14ac:dyDescent="0.4">
      <c r="A8" s="1"/>
      <c r="B8" s="1"/>
      <c r="C8" s="20" t="s">
        <v>10</v>
      </c>
      <c r="D8" s="8"/>
      <c r="E8" s="12">
        <v>0</v>
      </c>
    </row>
    <row r="9" spans="1:14" ht="14.45" hidden="1" customHeight="1" x14ac:dyDescent="0.4">
      <c r="A9" s="1">
        <v>19</v>
      </c>
      <c r="B9" s="1">
        <v>27</v>
      </c>
      <c r="C9" s="15" t="s">
        <v>11</v>
      </c>
      <c r="D9" s="8"/>
      <c r="E9" s="16">
        <v>0</v>
      </c>
    </row>
    <row r="10" spans="1:14" ht="14.45" hidden="1" customHeight="1" x14ac:dyDescent="0.4">
      <c r="A10" s="1"/>
      <c r="B10" s="1"/>
      <c r="C10" s="30" t="s">
        <v>23</v>
      </c>
      <c r="D10" s="8"/>
      <c r="E10" s="12">
        <v>0</v>
      </c>
    </row>
    <row r="11" spans="1:14" ht="14.45" hidden="1" customHeight="1" x14ac:dyDescent="0.4">
      <c r="A11" s="1">
        <v>60</v>
      </c>
      <c r="B11" s="1">
        <v>91</v>
      </c>
      <c r="C11" s="35" t="s">
        <v>35</v>
      </c>
      <c r="D11" s="8"/>
      <c r="E11" s="9">
        <v>0</v>
      </c>
    </row>
    <row r="12" spans="1:14" ht="14.45" hidden="1" customHeight="1" x14ac:dyDescent="0.4">
      <c r="A12" s="1"/>
      <c r="B12" s="1"/>
      <c r="C12" s="36" t="s">
        <v>36</v>
      </c>
      <c r="D12" s="8"/>
      <c r="E12" s="37">
        <v>0</v>
      </c>
    </row>
    <row r="13" spans="1:14" ht="14.45" customHeight="1" x14ac:dyDescent="0.4">
      <c r="A13" s="1">
        <v>13</v>
      </c>
      <c r="B13" s="1">
        <v>18</v>
      </c>
      <c r="C13" s="17" t="s">
        <v>71</v>
      </c>
      <c r="D13" s="8"/>
      <c r="E13" s="12">
        <v>1</v>
      </c>
      <c r="F13">
        <v>1</v>
      </c>
      <c r="G13" s="47">
        <v>1</v>
      </c>
      <c r="H13" t="s">
        <v>43</v>
      </c>
      <c r="J13" s="52">
        <v>14</v>
      </c>
      <c r="K13">
        <v>70000</v>
      </c>
      <c r="M13" s="51">
        <f>J13*K13+300*J14</f>
        <v>1024100</v>
      </c>
    </row>
    <row r="14" spans="1:14" ht="14.45" customHeight="1" x14ac:dyDescent="0.4">
      <c r="A14" s="1">
        <v>10</v>
      </c>
      <c r="B14" s="1">
        <v>13</v>
      </c>
      <c r="C14" s="17" t="s">
        <v>72</v>
      </c>
      <c r="D14" s="8"/>
      <c r="E14" s="12">
        <v>2</v>
      </c>
      <c r="F14">
        <v>2</v>
      </c>
      <c r="G14" s="47">
        <v>2</v>
      </c>
      <c r="I14" s="52">
        <f>SUM(E13:E26)</f>
        <v>147</v>
      </c>
      <c r="J14" s="52">
        <v>147</v>
      </c>
      <c r="M14" s="51"/>
    </row>
    <row r="15" spans="1:14" ht="14.45" customHeight="1" x14ac:dyDescent="0.4">
      <c r="A15" s="1">
        <v>55</v>
      </c>
      <c r="B15" s="1">
        <v>77</v>
      </c>
      <c r="C15" s="57" t="s">
        <v>32</v>
      </c>
      <c r="D15" s="8"/>
      <c r="E15" s="58">
        <v>2</v>
      </c>
      <c r="F15">
        <v>3</v>
      </c>
      <c r="G15" s="47">
        <v>3</v>
      </c>
      <c r="J15" s="52"/>
      <c r="M15" s="51"/>
    </row>
    <row r="16" spans="1:14" ht="14.45" customHeight="1" x14ac:dyDescent="0.4">
      <c r="A16" s="1">
        <v>9</v>
      </c>
      <c r="B16" s="1">
        <v>12</v>
      </c>
      <c r="C16" s="17" t="s">
        <v>121</v>
      </c>
      <c r="D16" s="8"/>
      <c r="E16" s="58">
        <v>3</v>
      </c>
      <c r="F16">
        <v>4</v>
      </c>
      <c r="G16" s="47">
        <v>4</v>
      </c>
      <c r="J16" s="52"/>
      <c r="M16" s="51"/>
    </row>
    <row r="17" spans="1:15" ht="14.45" customHeight="1" x14ac:dyDescent="0.4">
      <c r="A17" s="1">
        <v>58</v>
      </c>
      <c r="B17" s="1">
        <v>87</v>
      </c>
      <c r="C17" s="11" t="s">
        <v>73</v>
      </c>
      <c r="D17" s="8"/>
      <c r="E17" s="12">
        <v>5</v>
      </c>
      <c r="F17">
        <v>5</v>
      </c>
      <c r="G17" s="47">
        <v>5</v>
      </c>
      <c r="J17" s="52"/>
      <c r="M17" s="51"/>
    </row>
    <row r="18" spans="1:15" ht="14.45" customHeight="1" x14ac:dyDescent="0.4">
      <c r="A18" s="1">
        <v>14</v>
      </c>
      <c r="B18" s="1">
        <v>19</v>
      </c>
      <c r="C18" s="17" t="s">
        <v>8</v>
      </c>
      <c r="D18" s="8"/>
      <c r="E18" s="12">
        <v>8</v>
      </c>
      <c r="F18">
        <v>6</v>
      </c>
      <c r="G18" s="47">
        <v>6</v>
      </c>
      <c r="J18" s="52"/>
      <c r="M18" s="51"/>
    </row>
    <row r="19" spans="1:15" ht="14.45" customHeight="1" x14ac:dyDescent="0.4">
      <c r="A19" s="1">
        <v>20</v>
      </c>
      <c r="B19" s="1">
        <v>28</v>
      </c>
      <c r="C19" s="55" t="s">
        <v>74</v>
      </c>
      <c r="D19" s="8"/>
      <c r="E19" s="12">
        <v>12</v>
      </c>
      <c r="F19">
        <v>7</v>
      </c>
      <c r="G19" s="47">
        <v>7</v>
      </c>
      <c r="J19" s="52"/>
      <c r="M19" s="51"/>
    </row>
    <row r="20" spans="1:15" ht="14.45" customHeight="1" x14ac:dyDescent="0.4">
      <c r="A20" s="1">
        <v>1</v>
      </c>
      <c r="B20" s="1">
        <v>2</v>
      </c>
      <c r="C20" s="7" t="s">
        <v>75</v>
      </c>
      <c r="D20" s="8"/>
      <c r="E20" s="9">
        <v>14</v>
      </c>
      <c r="F20">
        <v>8</v>
      </c>
      <c r="G20" s="47">
        <v>8</v>
      </c>
      <c r="J20" s="52"/>
      <c r="M20" s="51"/>
    </row>
    <row r="21" spans="1:15" ht="14.45" customHeight="1" x14ac:dyDescent="0.4">
      <c r="A21" s="1">
        <v>5</v>
      </c>
      <c r="B21" s="1">
        <v>7</v>
      </c>
      <c r="C21" s="11" t="s">
        <v>76</v>
      </c>
      <c r="D21" s="8"/>
      <c r="E21" s="12">
        <v>14</v>
      </c>
      <c r="F21">
        <v>9</v>
      </c>
      <c r="G21" s="47">
        <v>9</v>
      </c>
      <c r="J21" s="52"/>
      <c r="M21" s="51"/>
    </row>
    <row r="22" spans="1:15" ht="14.45" customHeight="1" x14ac:dyDescent="0.4">
      <c r="A22" s="1">
        <v>15</v>
      </c>
      <c r="B22" s="1">
        <v>22</v>
      </c>
      <c r="C22" s="17" t="s">
        <v>77</v>
      </c>
      <c r="D22" s="8"/>
      <c r="E22" s="12">
        <v>15</v>
      </c>
      <c r="F22">
        <v>10</v>
      </c>
      <c r="G22" s="47">
        <v>10</v>
      </c>
      <c r="J22" s="52"/>
      <c r="M22" s="51"/>
    </row>
    <row r="23" spans="1:15" ht="14.45" customHeight="1" x14ac:dyDescent="0.4">
      <c r="A23" s="1">
        <v>34</v>
      </c>
      <c r="B23" s="1">
        <v>46</v>
      </c>
      <c r="C23" s="11" t="s">
        <v>78</v>
      </c>
      <c r="D23" s="8"/>
      <c r="E23" s="12">
        <v>15</v>
      </c>
      <c r="F23">
        <v>11</v>
      </c>
      <c r="G23" s="47">
        <v>11</v>
      </c>
      <c r="J23" s="52"/>
      <c r="M23" s="51"/>
    </row>
    <row r="24" spans="1:15" ht="14.45" customHeight="1" x14ac:dyDescent="0.4">
      <c r="A24" s="1">
        <v>3</v>
      </c>
      <c r="B24" s="1">
        <v>5</v>
      </c>
      <c r="C24" s="11" t="s">
        <v>7</v>
      </c>
      <c r="D24" s="8"/>
      <c r="E24" s="58">
        <v>16</v>
      </c>
      <c r="F24">
        <v>12</v>
      </c>
      <c r="G24" s="47">
        <v>12</v>
      </c>
      <c r="J24" s="52"/>
      <c r="M24" s="51"/>
    </row>
    <row r="25" spans="1:15" ht="14.45" customHeight="1" x14ac:dyDescent="0.4">
      <c r="A25" s="1">
        <v>50</v>
      </c>
      <c r="B25" s="1">
        <v>65</v>
      </c>
      <c r="C25" s="17" t="s">
        <v>79</v>
      </c>
      <c r="D25" s="8"/>
      <c r="E25" s="12">
        <v>20</v>
      </c>
      <c r="F25">
        <v>13</v>
      </c>
      <c r="G25" s="47">
        <v>13</v>
      </c>
      <c r="J25" s="52"/>
      <c r="M25" s="51"/>
    </row>
    <row r="26" spans="1:15" ht="14.45" customHeight="1" x14ac:dyDescent="0.4">
      <c r="A26" s="1">
        <v>52</v>
      </c>
      <c r="B26" s="1">
        <v>70</v>
      </c>
      <c r="C26" s="11" t="s">
        <v>29</v>
      </c>
      <c r="D26" s="8"/>
      <c r="E26" s="12">
        <v>20</v>
      </c>
      <c r="F26">
        <v>14</v>
      </c>
      <c r="G26" s="47">
        <v>14</v>
      </c>
      <c r="J26" s="52"/>
      <c r="M26" s="51"/>
      <c r="N26" s="54">
        <f>(70000+300*20)/20</f>
        <v>3800</v>
      </c>
      <c r="O26">
        <v>20</v>
      </c>
    </row>
    <row r="27" spans="1:15" ht="14.45" customHeight="1" x14ac:dyDescent="0.4">
      <c r="A27" s="1">
        <v>30</v>
      </c>
      <c r="B27" s="1">
        <v>41</v>
      </c>
      <c r="C27" s="55" t="s">
        <v>80</v>
      </c>
      <c r="D27" s="29"/>
      <c r="E27" s="12">
        <v>23</v>
      </c>
      <c r="F27">
        <v>15</v>
      </c>
      <c r="G27" s="48">
        <v>1</v>
      </c>
      <c r="H27" t="s">
        <v>44</v>
      </c>
      <c r="J27" s="52">
        <v>9</v>
      </c>
      <c r="K27">
        <v>80000</v>
      </c>
      <c r="M27" s="51">
        <f>J27*K27+300*J28</f>
        <v>805800</v>
      </c>
      <c r="N27" s="54"/>
    </row>
    <row r="28" spans="1:15" ht="14.45" customHeight="1" x14ac:dyDescent="0.4">
      <c r="A28" s="1">
        <v>26</v>
      </c>
      <c r="B28" s="1">
        <v>35</v>
      </c>
      <c r="C28" s="55" t="s">
        <v>81</v>
      </c>
      <c r="D28" s="8"/>
      <c r="E28" s="12">
        <v>27</v>
      </c>
      <c r="F28">
        <v>16</v>
      </c>
      <c r="G28" s="48">
        <v>2</v>
      </c>
      <c r="I28" s="52">
        <f>SUM(E27:E35)</f>
        <v>286</v>
      </c>
      <c r="J28" s="52">
        <v>286</v>
      </c>
      <c r="M28" s="51"/>
      <c r="N28" s="54"/>
    </row>
    <row r="29" spans="1:15" ht="14.45" customHeight="1" x14ac:dyDescent="0.4">
      <c r="A29" s="1">
        <v>25</v>
      </c>
      <c r="B29" s="1">
        <v>34</v>
      </c>
      <c r="C29" s="56" t="s">
        <v>82</v>
      </c>
      <c r="D29" s="8"/>
      <c r="E29" s="12">
        <v>29</v>
      </c>
      <c r="F29">
        <v>17</v>
      </c>
      <c r="G29" s="48">
        <v>3</v>
      </c>
      <c r="J29" s="52"/>
      <c r="M29" s="51"/>
      <c r="N29" s="54"/>
    </row>
    <row r="30" spans="1:15" ht="14.45" customHeight="1" x14ac:dyDescent="0.4">
      <c r="A30" s="1">
        <v>48</v>
      </c>
      <c r="B30" s="1">
        <v>63</v>
      </c>
      <c r="C30" s="21" t="s">
        <v>83</v>
      </c>
      <c r="D30" s="8"/>
      <c r="E30" s="12">
        <v>29</v>
      </c>
      <c r="F30">
        <v>18</v>
      </c>
      <c r="G30" s="48">
        <v>4</v>
      </c>
      <c r="J30" s="52"/>
      <c r="M30" s="51"/>
      <c r="N30" s="54"/>
    </row>
    <row r="31" spans="1:15" ht="14.45" customHeight="1" x14ac:dyDescent="0.4">
      <c r="A31" s="1">
        <v>31</v>
      </c>
      <c r="B31" s="1">
        <v>42</v>
      </c>
      <c r="C31" s="11" t="s">
        <v>84</v>
      </c>
      <c r="D31" s="8"/>
      <c r="E31" s="12">
        <v>32</v>
      </c>
      <c r="F31">
        <v>19</v>
      </c>
      <c r="G31" s="48">
        <v>5</v>
      </c>
      <c r="J31" s="52"/>
      <c r="M31" s="51"/>
      <c r="N31" s="54"/>
    </row>
    <row r="32" spans="1:15" ht="14.45" customHeight="1" x14ac:dyDescent="0.4">
      <c r="A32" s="1">
        <v>7</v>
      </c>
      <c r="B32" s="1">
        <v>9</v>
      </c>
      <c r="C32" s="11" t="s">
        <v>85</v>
      </c>
      <c r="D32" s="8"/>
      <c r="E32" s="12">
        <v>33</v>
      </c>
      <c r="F32">
        <v>20</v>
      </c>
      <c r="G32" s="48">
        <v>6</v>
      </c>
      <c r="J32" s="52"/>
      <c r="M32" s="51"/>
      <c r="N32" s="54"/>
    </row>
    <row r="33" spans="1:15" ht="14.45" customHeight="1" x14ac:dyDescent="0.4">
      <c r="A33" s="1">
        <v>27</v>
      </c>
      <c r="B33" s="1">
        <v>36</v>
      </c>
      <c r="C33" s="17" t="s">
        <v>86</v>
      </c>
      <c r="D33" s="8"/>
      <c r="E33" s="12">
        <v>35</v>
      </c>
      <c r="F33">
        <v>21</v>
      </c>
      <c r="G33" s="48">
        <v>7</v>
      </c>
      <c r="J33" s="52"/>
      <c r="M33" s="51"/>
      <c r="N33" s="54"/>
    </row>
    <row r="34" spans="1:15" ht="14.45" customHeight="1" x14ac:dyDescent="0.4">
      <c r="A34" s="1">
        <v>28</v>
      </c>
      <c r="B34" s="1">
        <v>38</v>
      </c>
      <c r="C34" s="27" t="s">
        <v>18</v>
      </c>
      <c r="D34" s="8"/>
      <c r="E34" s="12">
        <v>38</v>
      </c>
      <c r="F34">
        <v>22</v>
      </c>
      <c r="G34" s="48">
        <v>8</v>
      </c>
      <c r="J34" s="52"/>
      <c r="M34" s="51"/>
      <c r="N34" s="54"/>
    </row>
    <row r="35" spans="1:15" ht="14.45" customHeight="1" x14ac:dyDescent="0.4">
      <c r="A35" s="1">
        <v>42</v>
      </c>
      <c r="B35" s="1">
        <v>55</v>
      </c>
      <c r="C35" s="11" t="s">
        <v>87</v>
      </c>
      <c r="D35" s="8"/>
      <c r="E35" s="12">
        <v>40</v>
      </c>
      <c r="F35">
        <v>23</v>
      </c>
      <c r="G35" s="48">
        <v>9</v>
      </c>
      <c r="J35" s="52"/>
      <c r="M35" s="51"/>
      <c r="N35" s="54">
        <f>(80000+300*40)/40</f>
        <v>2300</v>
      </c>
      <c r="O35">
        <v>40</v>
      </c>
    </row>
    <row r="36" spans="1:15" ht="14.45" customHeight="1" x14ac:dyDescent="0.4">
      <c r="A36" s="1">
        <v>45</v>
      </c>
      <c r="B36" s="1">
        <v>60</v>
      </c>
      <c r="C36" s="17" t="s">
        <v>88</v>
      </c>
      <c r="D36" s="8"/>
      <c r="E36" s="12">
        <v>49</v>
      </c>
      <c r="F36">
        <v>24</v>
      </c>
      <c r="G36" s="49">
        <v>1</v>
      </c>
      <c r="H36" t="s">
        <v>45</v>
      </c>
      <c r="J36" s="52">
        <v>6</v>
      </c>
      <c r="K36">
        <v>90000</v>
      </c>
      <c r="M36" s="51">
        <f>J36*K36+300*J37</f>
        <v>647400</v>
      </c>
      <c r="N36" s="54"/>
    </row>
    <row r="37" spans="1:15" ht="14.45" customHeight="1" x14ac:dyDescent="0.4">
      <c r="A37" s="1">
        <v>33</v>
      </c>
      <c r="B37" s="1">
        <v>45</v>
      </c>
      <c r="C37" s="21" t="s">
        <v>89</v>
      </c>
      <c r="D37" s="8"/>
      <c r="E37" s="12">
        <v>53</v>
      </c>
      <c r="F37">
        <v>25</v>
      </c>
      <c r="G37" s="49">
        <v>2</v>
      </c>
      <c r="I37" s="52">
        <f>SUM(E36:E41)</f>
        <v>358</v>
      </c>
      <c r="J37" s="52">
        <v>358</v>
      </c>
      <c r="M37" s="51"/>
      <c r="N37" s="54"/>
    </row>
    <row r="38" spans="1:15" ht="14.45" customHeight="1" x14ac:dyDescent="0.4">
      <c r="A38" s="1">
        <v>32</v>
      </c>
      <c r="B38" s="1">
        <v>44</v>
      </c>
      <c r="C38" s="11" t="s">
        <v>90</v>
      </c>
      <c r="D38" s="8"/>
      <c r="E38" s="12">
        <v>60</v>
      </c>
      <c r="F38">
        <v>26</v>
      </c>
      <c r="G38" s="49">
        <v>3</v>
      </c>
      <c r="J38" s="52"/>
      <c r="M38" s="51"/>
      <c r="N38" s="54"/>
    </row>
    <row r="39" spans="1:15" ht="14.45" customHeight="1" x14ac:dyDescent="0.4">
      <c r="A39" s="1">
        <v>57</v>
      </c>
      <c r="B39" s="1">
        <v>86</v>
      </c>
      <c r="C39" s="11" t="s">
        <v>91</v>
      </c>
      <c r="D39" s="8"/>
      <c r="E39" s="12">
        <v>61</v>
      </c>
      <c r="F39">
        <v>27</v>
      </c>
      <c r="G39" s="49">
        <v>4</v>
      </c>
      <c r="J39" s="52"/>
      <c r="M39" s="51"/>
      <c r="N39" s="54"/>
    </row>
    <row r="40" spans="1:15" ht="14.45" customHeight="1" x14ac:dyDescent="0.4">
      <c r="A40" s="1">
        <v>51</v>
      </c>
      <c r="B40" s="1">
        <v>67</v>
      </c>
      <c r="C40" s="11" t="s">
        <v>92</v>
      </c>
      <c r="D40" s="8"/>
      <c r="E40" s="12">
        <v>67</v>
      </c>
      <c r="F40">
        <v>28</v>
      </c>
      <c r="G40" s="49">
        <v>5</v>
      </c>
      <c r="J40" s="52"/>
      <c r="M40" s="51"/>
      <c r="N40" s="54"/>
    </row>
    <row r="41" spans="1:15" ht="14.45" customHeight="1" x14ac:dyDescent="0.4">
      <c r="A41" s="1">
        <v>8</v>
      </c>
      <c r="B41" s="1">
        <v>11</v>
      </c>
      <c r="C41" s="17" t="s">
        <v>93</v>
      </c>
      <c r="D41" s="8"/>
      <c r="E41" s="12">
        <v>68</v>
      </c>
      <c r="F41">
        <v>29</v>
      </c>
      <c r="G41" s="49">
        <v>6</v>
      </c>
      <c r="J41" s="52"/>
      <c r="M41" s="51"/>
      <c r="N41" s="54">
        <f>(90000+300*70)/70</f>
        <v>1585.7142857142858</v>
      </c>
      <c r="O41">
        <v>70</v>
      </c>
    </row>
    <row r="42" spans="1:15" ht="14.45" customHeight="1" x14ac:dyDescent="0.4">
      <c r="A42" s="1">
        <v>49</v>
      </c>
      <c r="B42" s="1">
        <v>64</v>
      </c>
      <c r="C42" s="17" t="s">
        <v>94</v>
      </c>
      <c r="D42" s="8"/>
      <c r="E42" s="12">
        <v>73</v>
      </c>
      <c r="F42">
        <v>30</v>
      </c>
      <c r="G42" s="50">
        <v>1</v>
      </c>
      <c r="H42" t="s">
        <v>46</v>
      </c>
      <c r="J42" s="52">
        <v>5</v>
      </c>
      <c r="K42">
        <v>100000</v>
      </c>
      <c r="M42" s="51">
        <f>J42*K42+300*J43</f>
        <v>626000</v>
      </c>
      <c r="N42" s="54"/>
    </row>
    <row r="43" spans="1:15" ht="18.75" x14ac:dyDescent="0.4">
      <c r="A43" s="1">
        <v>53</v>
      </c>
      <c r="B43" s="1">
        <v>73</v>
      </c>
      <c r="C43" s="17" t="s">
        <v>95</v>
      </c>
      <c r="D43" s="8"/>
      <c r="E43" s="12">
        <v>77</v>
      </c>
      <c r="F43">
        <v>31</v>
      </c>
      <c r="G43" s="50">
        <v>2</v>
      </c>
      <c r="I43" s="52">
        <f>SUM(E42:E46)</f>
        <v>420</v>
      </c>
      <c r="J43" s="52">
        <v>420</v>
      </c>
      <c r="M43" s="51"/>
      <c r="N43" s="54"/>
    </row>
    <row r="44" spans="1:15" ht="18.75" x14ac:dyDescent="0.4">
      <c r="A44" s="1">
        <v>6</v>
      </c>
      <c r="B44" s="1">
        <v>8</v>
      </c>
      <c r="C44" s="17" t="s">
        <v>96</v>
      </c>
      <c r="D44" s="8"/>
      <c r="E44" s="12">
        <v>85</v>
      </c>
      <c r="F44">
        <v>32</v>
      </c>
      <c r="G44" s="50">
        <v>3</v>
      </c>
      <c r="J44" s="52"/>
      <c r="M44" s="51"/>
      <c r="N44" s="54"/>
    </row>
    <row r="45" spans="1:15" ht="14.45" customHeight="1" x14ac:dyDescent="0.4">
      <c r="A45" s="1">
        <v>47</v>
      </c>
      <c r="B45" s="1">
        <v>62</v>
      </c>
      <c r="C45" s="46" t="s">
        <v>97</v>
      </c>
      <c r="D45" s="8"/>
      <c r="E45" s="12">
        <v>87</v>
      </c>
      <c r="F45">
        <v>33</v>
      </c>
      <c r="G45" s="50">
        <v>4</v>
      </c>
      <c r="J45" s="52"/>
      <c r="M45" s="51"/>
      <c r="N45" s="54"/>
    </row>
    <row r="46" spans="1:15" ht="14.45" customHeight="1" x14ac:dyDescent="0.4">
      <c r="A46" s="1">
        <v>44</v>
      </c>
      <c r="B46" s="1">
        <v>59</v>
      </c>
      <c r="C46" s="11" t="s">
        <v>98</v>
      </c>
      <c r="D46" s="8"/>
      <c r="E46" s="12">
        <v>98</v>
      </c>
      <c r="F46">
        <v>34</v>
      </c>
      <c r="G46" s="50">
        <v>5</v>
      </c>
      <c r="J46" s="52"/>
      <c r="M46" s="51"/>
      <c r="N46" s="54">
        <f>(100000+300*100)/100</f>
        <v>1300</v>
      </c>
      <c r="O46">
        <v>100</v>
      </c>
    </row>
    <row r="47" spans="1:15" ht="14.45" customHeight="1" x14ac:dyDescent="0.4">
      <c r="A47" s="1">
        <v>18</v>
      </c>
      <c r="B47" s="1">
        <v>26</v>
      </c>
      <c r="C47" s="21" t="s">
        <v>99</v>
      </c>
      <c r="D47" s="8"/>
      <c r="E47" s="12">
        <v>111</v>
      </c>
      <c r="F47">
        <v>35</v>
      </c>
      <c r="G47" s="47">
        <v>1</v>
      </c>
      <c r="H47" t="s">
        <v>47</v>
      </c>
      <c r="J47" s="52">
        <v>3</v>
      </c>
      <c r="K47">
        <v>120000</v>
      </c>
      <c r="M47" s="51">
        <f>J47*K47+300*J48</f>
        <v>474600</v>
      </c>
      <c r="N47" s="54"/>
    </row>
    <row r="48" spans="1:15" ht="14.45" customHeight="1" x14ac:dyDescent="0.4">
      <c r="A48" s="1">
        <v>29</v>
      </c>
      <c r="B48" s="1">
        <v>39</v>
      </c>
      <c r="C48" s="17" t="s">
        <v>100</v>
      </c>
      <c r="D48" s="8"/>
      <c r="E48" s="12">
        <v>130</v>
      </c>
      <c r="F48">
        <v>36</v>
      </c>
      <c r="G48" s="47">
        <v>2</v>
      </c>
      <c r="I48" s="52">
        <f>SUM(E47:E49)</f>
        <v>382</v>
      </c>
      <c r="J48" s="52">
        <v>382</v>
      </c>
      <c r="M48" s="51"/>
      <c r="N48" s="54"/>
    </row>
    <row r="49" spans="1:15" ht="14.45" customHeight="1" x14ac:dyDescent="0.4">
      <c r="A49" s="1">
        <v>24</v>
      </c>
      <c r="B49" s="1">
        <v>32</v>
      </c>
      <c r="C49" s="17" t="s">
        <v>15</v>
      </c>
      <c r="D49" s="8"/>
      <c r="E49" s="12">
        <v>141</v>
      </c>
      <c r="F49">
        <v>37</v>
      </c>
      <c r="G49" s="47">
        <v>3</v>
      </c>
      <c r="J49" s="52"/>
      <c r="M49" s="51"/>
      <c r="N49" s="54">
        <f>(120000+300*150)/150</f>
        <v>1100</v>
      </c>
      <c r="O49">
        <v>150</v>
      </c>
    </row>
    <row r="50" spans="1:15" ht="14.45" customHeight="1" x14ac:dyDescent="0.4">
      <c r="A50" s="1">
        <v>35</v>
      </c>
      <c r="B50" s="1">
        <v>47</v>
      </c>
      <c r="C50" s="17" t="s">
        <v>101</v>
      </c>
      <c r="D50" s="8"/>
      <c r="E50" s="12">
        <v>166</v>
      </c>
      <c r="F50">
        <v>38</v>
      </c>
      <c r="G50" s="48">
        <v>1</v>
      </c>
      <c r="H50" t="s">
        <v>48</v>
      </c>
      <c r="J50" s="52">
        <v>2</v>
      </c>
      <c r="K50">
        <v>140000</v>
      </c>
      <c r="M50" s="51">
        <f>J50*K50+300*J51</f>
        <v>385000</v>
      </c>
      <c r="N50" s="54"/>
    </row>
    <row r="51" spans="1:15" ht="14.45" customHeight="1" x14ac:dyDescent="0.4">
      <c r="A51" s="1"/>
      <c r="B51" s="1"/>
      <c r="C51" s="11" t="s">
        <v>102</v>
      </c>
      <c r="D51" s="8"/>
      <c r="E51" s="12">
        <v>184</v>
      </c>
      <c r="F51">
        <v>39</v>
      </c>
      <c r="G51" s="48">
        <v>2</v>
      </c>
      <c r="I51" s="52">
        <f>E50+E51</f>
        <v>350</v>
      </c>
      <c r="J51" s="52">
        <v>350</v>
      </c>
      <c r="M51" s="51"/>
      <c r="N51" s="54">
        <f>(140000+300*200)/200</f>
        <v>1000</v>
      </c>
      <c r="O51">
        <v>200</v>
      </c>
    </row>
    <row r="52" spans="1:15" ht="14.45" customHeight="1" x14ac:dyDescent="0.4">
      <c r="A52" s="1">
        <v>11</v>
      </c>
      <c r="B52" s="1">
        <v>14</v>
      </c>
      <c r="C52" s="17" t="s">
        <v>103</v>
      </c>
      <c r="D52" s="8"/>
      <c r="E52" s="12">
        <v>219</v>
      </c>
      <c r="F52">
        <v>40</v>
      </c>
      <c r="G52" s="49">
        <v>1</v>
      </c>
      <c r="H52" t="s">
        <v>49</v>
      </c>
      <c r="J52" s="52">
        <v>5</v>
      </c>
      <c r="K52">
        <v>160000</v>
      </c>
      <c r="M52" s="51">
        <f>J52*K52+300*J53</f>
        <v>1179800</v>
      </c>
      <c r="N52" s="54"/>
    </row>
    <row r="53" spans="1:15" ht="14.45" customHeight="1" x14ac:dyDescent="0.4">
      <c r="A53" s="1">
        <v>41</v>
      </c>
      <c r="B53" s="1">
        <v>54</v>
      </c>
      <c r="C53" s="11" t="s">
        <v>105</v>
      </c>
      <c r="D53" s="8"/>
      <c r="E53" s="12">
        <v>241</v>
      </c>
      <c r="F53">
        <v>41</v>
      </c>
      <c r="G53" s="49">
        <v>2</v>
      </c>
      <c r="I53" s="52">
        <f>SUM(E52:E56)</f>
        <v>1266</v>
      </c>
      <c r="J53" s="52">
        <v>1266</v>
      </c>
      <c r="M53" s="51"/>
      <c r="N53" s="54"/>
    </row>
    <row r="54" spans="1:15" ht="14.45" customHeight="1" x14ac:dyDescent="0.4">
      <c r="A54" s="1">
        <v>4</v>
      </c>
      <c r="B54" s="1">
        <v>6</v>
      </c>
      <c r="C54" s="11" t="s">
        <v>104</v>
      </c>
      <c r="D54" s="8"/>
      <c r="E54" s="12">
        <v>246</v>
      </c>
      <c r="F54">
        <v>42</v>
      </c>
      <c r="G54" s="49">
        <v>3</v>
      </c>
      <c r="J54" s="52"/>
      <c r="M54" s="51"/>
      <c r="N54" s="54">
        <f>(160000+300*250)/250</f>
        <v>940</v>
      </c>
      <c r="O54">
        <v>250</v>
      </c>
    </row>
    <row r="55" spans="1:15" ht="14.45" customHeight="1" x14ac:dyDescent="0.4">
      <c r="A55" s="1">
        <v>40</v>
      </c>
      <c r="B55" s="1">
        <v>53</v>
      </c>
      <c r="C55" s="17" t="s">
        <v>106</v>
      </c>
      <c r="D55" s="8"/>
      <c r="E55" s="12">
        <v>268</v>
      </c>
      <c r="F55">
        <v>43</v>
      </c>
      <c r="G55" s="49">
        <v>4</v>
      </c>
      <c r="J55" s="52"/>
      <c r="M55" s="51"/>
      <c r="N55" s="54"/>
    </row>
    <row r="56" spans="1:15" ht="14.45" customHeight="1" x14ac:dyDescent="0.4">
      <c r="A56" s="1">
        <v>46</v>
      </c>
      <c r="B56" s="1">
        <v>61</v>
      </c>
      <c r="C56" s="17" t="s">
        <v>107</v>
      </c>
      <c r="D56" s="8"/>
      <c r="E56" s="12">
        <v>292</v>
      </c>
      <c r="F56">
        <v>44</v>
      </c>
      <c r="G56" s="49">
        <v>5</v>
      </c>
      <c r="J56" s="52"/>
      <c r="M56" s="51"/>
      <c r="N56" s="54">
        <f>(160000+300*300)/300</f>
        <v>833.33333333333337</v>
      </c>
      <c r="O56">
        <v>300</v>
      </c>
    </row>
    <row r="57" spans="1:15" ht="14.45" customHeight="1" x14ac:dyDescent="0.4">
      <c r="A57" s="1">
        <v>22</v>
      </c>
      <c r="B57" s="1">
        <v>30</v>
      </c>
      <c r="C57" s="11" t="s">
        <v>108</v>
      </c>
      <c r="D57" s="8"/>
      <c r="E57" s="12">
        <v>308</v>
      </c>
      <c r="F57">
        <v>45</v>
      </c>
      <c r="G57" s="50">
        <v>1</v>
      </c>
      <c r="H57" t="s">
        <v>51</v>
      </c>
      <c r="J57" s="52">
        <v>5</v>
      </c>
      <c r="K57">
        <v>200000</v>
      </c>
      <c r="M57" s="51">
        <f>J57*K57+300*J58</f>
        <v>1555000</v>
      </c>
      <c r="N57" s="54"/>
    </row>
    <row r="58" spans="1:15" ht="14.45" customHeight="1" x14ac:dyDescent="0.4">
      <c r="A58" s="1">
        <v>36</v>
      </c>
      <c r="B58" s="1">
        <v>48</v>
      </c>
      <c r="C58" s="17" t="s">
        <v>109</v>
      </c>
      <c r="D58" s="8"/>
      <c r="E58" s="12">
        <v>327</v>
      </c>
      <c r="F58">
        <v>46</v>
      </c>
      <c r="G58" s="50">
        <v>2</v>
      </c>
      <c r="I58" s="52">
        <f>SUM(E57:E61)</f>
        <v>1850</v>
      </c>
      <c r="J58" s="52">
        <v>1850</v>
      </c>
      <c r="M58" s="51"/>
      <c r="N58" s="54"/>
    </row>
    <row r="59" spans="1:15" ht="14.45" customHeight="1" x14ac:dyDescent="0.4">
      <c r="A59" s="1">
        <v>54</v>
      </c>
      <c r="B59" s="1">
        <v>76</v>
      </c>
      <c r="C59" s="17" t="s">
        <v>110</v>
      </c>
      <c r="D59" s="8"/>
      <c r="E59" s="12">
        <v>380</v>
      </c>
      <c r="F59">
        <v>47</v>
      </c>
      <c r="G59" s="50">
        <v>3</v>
      </c>
      <c r="J59" s="52"/>
      <c r="M59" s="51"/>
      <c r="N59" s="54">
        <f>(200000+300*400)/400</f>
        <v>800</v>
      </c>
      <c r="O59">
        <v>400</v>
      </c>
    </row>
    <row r="60" spans="1:15" ht="14.45" customHeight="1" x14ac:dyDescent="0.4">
      <c r="A60" s="1">
        <v>37</v>
      </c>
      <c r="B60" s="1">
        <v>49</v>
      </c>
      <c r="C60" s="11" t="s">
        <v>112</v>
      </c>
      <c r="D60" s="8"/>
      <c r="E60" s="12">
        <v>398</v>
      </c>
      <c r="F60">
        <v>48</v>
      </c>
      <c r="G60" s="50">
        <v>4</v>
      </c>
      <c r="J60" s="52"/>
      <c r="M60" s="51"/>
      <c r="N60" s="54"/>
    </row>
    <row r="61" spans="1:15" ht="14.45" customHeight="1" x14ac:dyDescent="0.4">
      <c r="A61" s="1">
        <v>12</v>
      </c>
      <c r="B61" s="1">
        <v>17</v>
      </c>
      <c r="C61" s="17" t="s">
        <v>111</v>
      </c>
      <c r="D61" s="8"/>
      <c r="E61" s="12">
        <v>437</v>
      </c>
      <c r="F61">
        <v>49</v>
      </c>
      <c r="G61" s="50">
        <v>5</v>
      </c>
      <c r="J61" s="52"/>
      <c r="M61" s="51"/>
      <c r="N61" s="54">
        <f>(200000+300*500)/500</f>
        <v>700</v>
      </c>
      <c r="O61">
        <v>500</v>
      </c>
    </row>
    <row r="62" spans="1:15" ht="14.45" customHeight="1" x14ac:dyDescent="0.4">
      <c r="A62" s="1">
        <v>17</v>
      </c>
      <c r="B62" s="1">
        <v>25</v>
      </c>
      <c r="C62" s="17" t="s">
        <v>113</v>
      </c>
      <c r="D62" s="8"/>
      <c r="E62" s="12">
        <v>800</v>
      </c>
      <c r="F62">
        <v>50</v>
      </c>
      <c r="G62" s="47">
        <v>1</v>
      </c>
      <c r="H62" t="s">
        <v>50</v>
      </c>
      <c r="J62" s="52">
        <v>2</v>
      </c>
      <c r="K62">
        <v>300000</v>
      </c>
      <c r="M62" s="51">
        <f>J62*K62+300*J63</f>
        <v>1081200</v>
      </c>
      <c r="N62" s="54">
        <f>(300000+300*800)/800</f>
        <v>675</v>
      </c>
      <c r="O62">
        <v>800</v>
      </c>
    </row>
    <row r="63" spans="1:15" ht="14.45" customHeight="1" x14ac:dyDescent="0.4">
      <c r="A63" s="1">
        <v>2</v>
      </c>
      <c r="B63" s="1">
        <v>4</v>
      </c>
      <c r="C63" s="11" t="s">
        <v>114</v>
      </c>
      <c r="D63" s="8"/>
      <c r="E63" s="12">
        <v>804</v>
      </c>
      <c r="F63">
        <v>51</v>
      </c>
      <c r="G63" s="47">
        <v>2</v>
      </c>
      <c r="I63" s="52">
        <f>E62+E63</f>
        <v>1604</v>
      </c>
      <c r="J63" s="52">
        <v>1604</v>
      </c>
      <c r="M63" s="51"/>
      <c r="N63" s="54">
        <f>(300000+300*1000)/1000</f>
        <v>600</v>
      </c>
      <c r="O63">
        <v>1000</v>
      </c>
    </row>
    <row r="64" spans="1:15" ht="14.45" customHeight="1" x14ac:dyDescent="0.4">
      <c r="A64" s="1"/>
      <c r="B64" s="1"/>
      <c r="C64" s="11" t="s">
        <v>115</v>
      </c>
      <c r="D64" s="8"/>
      <c r="E64" s="12">
        <v>1252</v>
      </c>
      <c r="F64">
        <v>52</v>
      </c>
      <c r="G64" s="48">
        <v>1</v>
      </c>
      <c r="H64" t="s">
        <v>52</v>
      </c>
      <c r="J64" s="52">
        <v>3</v>
      </c>
      <c r="K64">
        <v>400000</v>
      </c>
      <c r="M64" s="51">
        <f>J64*K64+300*J65</f>
        <v>2439300</v>
      </c>
      <c r="N64" s="54">
        <f>(400000+300*1250)/1250</f>
        <v>620</v>
      </c>
      <c r="O64">
        <v>1250</v>
      </c>
    </row>
    <row r="65" spans="1:15" ht="14.45" customHeight="1" x14ac:dyDescent="0.4">
      <c r="A65" s="1">
        <v>23</v>
      </c>
      <c r="B65" s="1">
        <v>31</v>
      </c>
      <c r="C65" s="11" t="s">
        <v>116</v>
      </c>
      <c r="D65" s="8"/>
      <c r="E65" s="9">
        <v>1438</v>
      </c>
      <c r="F65">
        <v>53</v>
      </c>
      <c r="G65" s="48">
        <v>2</v>
      </c>
      <c r="I65" s="53">
        <f>E64+E65+E66</f>
        <v>4131</v>
      </c>
      <c r="J65" s="52">
        <v>4131</v>
      </c>
      <c r="M65" s="51"/>
      <c r="N65" s="54"/>
    </row>
    <row r="66" spans="1:15" ht="14.45" customHeight="1" x14ac:dyDescent="0.4">
      <c r="A66" s="1">
        <v>39</v>
      </c>
      <c r="B66" s="1">
        <v>51</v>
      </c>
      <c r="C66" s="11" t="s">
        <v>117</v>
      </c>
      <c r="D66" s="8"/>
      <c r="E66" s="32">
        <v>1441</v>
      </c>
      <c r="F66">
        <v>54</v>
      </c>
      <c r="G66" s="48">
        <v>3</v>
      </c>
      <c r="J66" s="52"/>
      <c r="M66" s="51"/>
      <c r="N66" s="54">
        <f>(400000+300*1500)/1500</f>
        <v>566.66666666666663</v>
      </c>
      <c r="O66">
        <v>1500</v>
      </c>
    </row>
    <row r="67" spans="1:15" ht="14.45" customHeight="1" x14ac:dyDescent="0.4">
      <c r="A67" s="1">
        <v>43</v>
      </c>
      <c r="B67" s="1">
        <v>58</v>
      </c>
      <c r="C67" s="17" t="s">
        <v>118</v>
      </c>
      <c r="D67" s="8"/>
      <c r="E67" s="9">
        <v>1556</v>
      </c>
      <c r="F67">
        <v>55</v>
      </c>
      <c r="G67" s="49">
        <v>1</v>
      </c>
      <c r="H67" t="s">
        <v>53</v>
      </c>
      <c r="J67" s="52">
        <v>1</v>
      </c>
      <c r="K67">
        <v>500000</v>
      </c>
      <c r="M67" s="51">
        <f>J67*K67+300*J68</f>
        <v>966800</v>
      </c>
      <c r="N67" s="54"/>
    </row>
    <row r="68" spans="1:15" ht="14.45" customHeight="1" x14ac:dyDescent="0.4">
      <c r="A68" s="1">
        <v>38</v>
      </c>
      <c r="B68" s="1">
        <v>50</v>
      </c>
      <c r="C68" s="20" t="s">
        <v>119</v>
      </c>
      <c r="D68" s="8"/>
      <c r="E68" s="9">
        <v>2378</v>
      </c>
      <c r="F68">
        <v>56</v>
      </c>
      <c r="G68" s="50">
        <v>1</v>
      </c>
      <c r="I68" s="53">
        <f>E67</f>
        <v>1556</v>
      </c>
      <c r="J68" s="52">
        <v>1556</v>
      </c>
      <c r="M68" s="51"/>
      <c r="N68" s="54">
        <f>(500000+300*1600)/1600</f>
        <v>612.5</v>
      </c>
      <c r="O68">
        <v>1600</v>
      </c>
    </row>
    <row r="69" spans="1:15" ht="14.45" customHeight="1" x14ac:dyDescent="0.4">
      <c r="A69" s="1"/>
      <c r="B69" s="1"/>
      <c r="C69" s="17" t="s">
        <v>120</v>
      </c>
      <c r="D69" s="8"/>
      <c r="E69" s="9">
        <v>2945</v>
      </c>
      <c r="F69">
        <v>57</v>
      </c>
      <c r="G69" s="50">
        <v>2</v>
      </c>
      <c r="H69" t="s">
        <v>54</v>
      </c>
      <c r="J69" s="52">
        <v>2</v>
      </c>
      <c r="K69">
        <v>600000</v>
      </c>
      <c r="M69" s="51">
        <f>J69*K69+300*J70</f>
        <v>2796900</v>
      </c>
      <c r="N69" s="54">
        <f>(600000+300*2400)/2400</f>
        <v>550</v>
      </c>
      <c r="O69">
        <v>2400</v>
      </c>
    </row>
    <row r="70" spans="1:15" ht="14.45" customHeight="1" x14ac:dyDescent="0.4">
      <c r="A70" s="1"/>
      <c r="B70" s="1"/>
      <c r="C70" s="19"/>
      <c r="D70" s="8"/>
      <c r="E70" s="12"/>
      <c r="I70" s="53">
        <f>E68+E69</f>
        <v>5323</v>
      </c>
      <c r="J70" s="52">
        <v>5323</v>
      </c>
      <c r="M70" s="51"/>
      <c r="N70" s="54">
        <f>(600000+300*2900)/2900</f>
        <v>506.89655172413791</v>
      </c>
      <c r="O70">
        <v>2900</v>
      </c>
    </row>
    <row r="71" spans="1:15" ht="14.45" customHeight="1" x14ac:dyDescent="0.4">
      <c r="A71" s="1"/>
      <c r="B71" s="1"/>
      <c r="C71" s="21"/>
      <c r="D71" s="8"/>
      <c r="E71" s="58"/>
      <c r="M71" s="51">
        <f>SUM(M13:M69)</f>
        <v>13981900</v>
      </c>
      <c r="N71" s="54"/>
    </row>
    <row r="72" spans="1:15" ht="14.45" hidden="1" customHeight="1" x14ac:dyDescent="0.4">
      <c r="A72" s="1"/>
      <c r="B72" s="1"/>
      <c r="C72" s="11" t="s">
        <v>12</v>
      </c>
      <c r="D72" s="8"/>
      <c r="E72" s="58"/>
    </row>
    <row r="73" spans="1:15" ht="14.45" hidden="1" customHeight="1" x14ac:dyDescent="0.4">
      <c r="A73" s="1"/>
      <c r="B73" s="1"/>
      <c r="C73" s="11" t="s">
        <v>13</v>
      </c>
      <c r="D73" s="8"/>
      <c r="E73" s="58"/>
    </row>
    <row r="74" spans="1:15" ht="14.45" hidden="1" customHeight="1" x14ac:dyDescent="0.4">
      <c r="A74" s="22">
        <v>21</v>
      </c>
      <c r="B74" s="22">
        <v>29</v>
      </c>
      <c r="C74" s="23" t="s">
        <v>14</v>
      </c>
      <c r="D74" s="24"/>
      <c r="E74" s="58"/>
    </row>
    <row r="75" spans="1:15" ht="14.45" hidden="1" customHeight="1" x14ac:dyDescent="0.4">
      <c r="A75" s="1"/>
      <c r="B75" s="1"/>
      <c r="C75" s="26" t="s">
        <v>16</v>
      </c>
      <c r="D75" s="8"/>
      <c r="E75" s="58"/>
    </row>
    <row r="76" spans="1:15" ht="14.45" hidden="1" customHeight="1" x14ac:dyDescent="0.4">
      <c r="A76" s="1"/>
      <c r="B76" s="1">
        <v>36</v>
      </c>
      <c r="C76" s="17" t="s">
        <v>17</v>
      </c>
      <c r="D76" s="8"/>
      <c r="E76" s="58"/>
    </row>
    <row r="77" spans="1:15" ht="14.45" hidden="1" customHeight="1" x14ac:dyDescent="0.4">
      <c r="A77" s="1"/>
      <c r="B77" s="1">
        <v>38</v>
      </c>
      <c r="C77" s="28" t="s">
        <v>19</v>
      </c>
      <c r="D77" s="8"/>
      <c r="E77" s="58"/>
    </row>
    <row r="78" spans="1:15" ht="14.45" hidden="1" customHeight="1" x14ac:dyDescent="0.4">
      <c r="A78" s="1"/>
      <c r="B78" s="1"/>
      <c r="C78" s="15" t="s">
        <v>20</v>
      </c>
      <c r="D78" s="8"/>
      <c r="E78" s="58"/>
    </row>
    <row r="79" spans="1:15" ht="14.45" hidden="1" customHeight="1" x14ac:dyDescent="0.4">
      <c r="A79" s="1"/>
      <c r="B79" s="1"/>
      <c r="C79" s="30" t="s">
        <v>21</v>
      </c>
      <c r="D79" s="8"/>
      <c r="E79" s="58"/>
    </row>
    <row r="80" spans="1:15" ht="14.45" hidden="1" customHeight="1" x14ac:dyDescent="0.4">
      <c r="A80" s="1"/>
      <c r="B80" s="1"/>
      <c r="C80" s="30" t="s">
        <v>22</v>
      </c>
      <c r="D80" s="8"/>
      <c r="E80" s="58"/>
    </row>
    <row r="81" spans="1:5" ht="14.45" hidden="1" customHeight="1" x14ac:dyDescent="0.4">
      <c r="A81" s="1"/>
      <c r="B81" s="1"/>
      <c r="C81" s="31" t="s">
        <v>24</v>
      </c>
      <c r="D81" s="8"/>
      <c r="E81" s="58"/>
    </row>
    <row r="82" spans="1:5" ht="14.45" hidden="1" customHeight="1" x14ac:dyDescent="0.4">
      <c r="A82" s="1"/>
      <c r="B82" s="1"/>
      <c r="C82" s="21" t="s">
        <v>25</v>
      </c>
      <c r="D82" s="8"/>
      <c r="E82" s="58"/>
    </row>
    <row r="83" spans="1:5" ht="14.45" hidden="1" customHeight="1" x14ac:dyDescent="0.4">
      <c r="A83" s="1"/>
      <c r="B83" s="1"/>
      <c r="C83" s="18" t="s">
        <v>26</v>
      </c>
      <c r="D83" s="8"/>
      <c r="E83" s="59"/>
    </row>
    <row r="84" spans="1:5" ht="14.45" hidden="1" customHeight="1" x14ac:dyDescent="0.4">
      <c r="A84" s="1"/>
      <c r="B84" s="1">
        <v>63</v>
      </c>
      <c r="C84" s="21" t="s">
        <v>27</v>
      </c>
      <c r="D84" s="29"/>
      <c r="E84" s="58"/>
    </row>
    <row r="85" spans="1:5" ht="14.45" hidden="1" customHeight="1" x14ac:dyDescent="0.4">
      <c r="A85" s="1"/>
      <c r="B85" s="1">
        <v>63</v>
      </c>
      <c r="C85" s="31" t="s">
        <v>28</v>
      </c>
      <c r="D85" s="8"/>
      <c r="E85" s="58"/>
    </row>
    <row r="86" spans="1:5" ht="14.45" hidden="1" customHeight="1" x14ac:dyDescent="0.4">
      <c r="A86" s="1"/>
      <c r="B86" s="1"/>
      <c r="C86" s="33" t="s">
        <v>30</v>
      </c>
      <c r="D86" s="8"/>
      <c r="E86" s="58"/>
    </row>
    <row r="87" spans="1:5" ht="14.45" hidden="1" customHeight="1" x14ac:dyDescent="0.4">
      <c r="A87" s="1"/>
      <c r="B87" s="1"/>
      <c r="C87" s="33" t="s">
        <v>31</v>
      </c>
      <c r="D87" s="8"/>
      <c r="E87" s="58"/>
    </row>
    <row r="88" spans="1:5" ht="14.45" customHeight="1" x14ac:dyDescent="0.4">
      <c r="A88" s="1">
        <v>56</v>
      </c>
      <c r="B88" s="1">
        <v>85</v>
      </c>
      <c r="C88" s="15" t="s">
        <v>33</v>
      </c>
      <c r="D88" s="8"/>
      <c r="E88" s="58"/>
    </row>
    <row r="89" spans="1:5" ht="14.45" hidden="1" customHeight="1" x14ac:dyDescent="0.4">
      <c r="A89" s="22">
        <v>59</v>
      </c>
      <c r="B89" s="22">
        <v>90</v>
      </c>
      <c r="C89" s="34" t="s">
        <v>34</v>
      </c>
      <c r="D89" s="24"/>
      <c r="E89" s="25"/>
    </row>
    <row r="90" spans="1:5" ht="14.45" hidden="1" customHeight="1" x14ac:dyDescent="0.4">
      <c r="A90" s="1"/>
      <c r="B90" s="1"/>
      <c r="C90" s="17" t="s">
        <v>37</v>
      </c>
      <c r="D90" s="8"/>
      <c r="E90" s="9"/>
    </row>
    <row r="91" spans="1:5" ht="14.45" hidden="1" customHeight="1" x14ac:dyDescent="0.4">
      <c r="A91" s="1"/>
      <c r="B91" s="1"/>
      <c r="C91" s="38" t="s">
        <v>38</v>
      </c>
      <c r="D91" s="8"/>
      <c r="E91" s="39"/>
    </row>
    <row r="92" spans="1:5" ht="14.45" hidden="1" customHeight="1" x14ac:dyDescent="0.4">
      <c r="A92" s="1"/>
      <c r="B92" s="1"/>
      <c r="C92" s="38" t="s">
        <v>39</v>
      </c>
      <c r="D92" s="8"/>
      <c r="E92" s="39"/>
    </row>
    <row r="93" spans="1:5" ht="14.45" hidden="1" customHeight="1" x14ac:dyDescent="0.4">
      <c r="A93" s="1"/>
      <c r="B93" s="1"/>
      <c r="C93" s="38" t="s">
        <v>40</v>
      </c>
      <c r="D93" s="8"/>
      <c r="E93" s="39"/>
    </row>
    <row r="94" spans="1:5" ht="14.45" hidden="1" customHeight="1" x14ac:dyDescent="0.4">
      <c r="A94" s="1"/>
      <c r="B94" s="1"/>
      <c r="C94" s="40" t="s">
        <v>41</v>
      </c>
      <c r="D94" s="8"/>
      <c r="E94" s="10"/>
    </row>
    <row r="95" spans="1:5" ht="14.45" hidden="1" customHeight="1" x14ac:dyDescent="0.4">
      <c r="A95" s="1"/>
      <c r="B95" s="1"/>
      <c r="C95" s="41"/>
      <c r="D95" s="8"/>
      <c r="E95" s="10"/>
    </row>
    <row r="96" spans="1:5" ht="14.45" customHeight="1" x14ac:dyDescent="0.4">
      <c r="A96" s="64" t="s">
        <v>42</v>
      </c>
      <c r="B96" s="65"/>
      <c r="C96" s="41"/>
      <c r="D96" s="8"/>
      <c r="E96" s="42">
        <f>SUM(E4:E95)</f>
        <v>17673</v>
      </c>
    </row>
    <row r="97" spans="1:5" ht="14.45" customHeight="1" x14ac:dyDescent="0.4">
      <c r="A97" s="8"/>
      <c r="B97" s="8"/>
      <c r="C97" s="43"/>
      <c r="D97" s="8"/>
      <c r="E97" s="10"/>
    </row>
    <row r="98" spans="1:5" ht="14.45" customHeight="1" x14ac:dyDescent="0.4">
      <c r="A98" s="8"/>
      <c r="B98" s="1"/>
      <c r="C98" s="44"/>
      <c r="D98" s="8"/>
      <c r="E98" s="42"/>
    </row>
    <row r="99" spans="1:5" ht="14.45" customHeight="1" x14ac:dyDescent="0.4">
      <c r="A99" s="10"/>
      <c r="B99" s="10"/>
      <c r="C99" s="66"/>
      <c r="D99" s="10"/>
      <c r="E99" s="10"/>
    </row>
    <row r="100" spans="1:5" ht="18.75" customHeight="1" x14ac:dyDescent="0.4">
      <c r="A100" s="10"/>
      <c r="B100" s="10"/>
      <c r="C100" s="67"/>
      <c r="D100" s="10"/>
      <c r="E100" s="10"/>
    </row>
    <row r="101" spans="1:5" ht="14.45" customHeight="1" x14ac:dyDescent="0.4">
      <c r="C101" s="45"/>
    </row>
  </sheetData>
  <sortState xmlns:xlrd2="http://schemas.microsoft.com/office/spreadsheetml/2017/richdata2" ref="A4:E93">
    <sortCondition ref="E4:E93"/>
  </sortState>
  <mergeCells count="2">
    <mergeCell ref="A96:B96"/>
    <mergeCell ref="C99:C100"/>
  </mergeCells>
  <phoneticPr fontId="3"/>
  <pageMargins left="0.39370078740157483" right="0.1968503937007874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8D3B3-31D3-44BC-A14C-4C42F5938BD7}">
  <dimension ref="B1:D16"/>
  <sheetViews>
    <sheetView showGridLines="0" tabSelected="1" workbookViewId="0">
      <selection activeCell="E2" sqref="E2"/>
    </sheetView>
  </sheetViews>
  <sheetFormatPr defaultRowHeight="18.75" x14ac:dyDescent="0.4"/>
  <cols>
    <col min="2" max="2" width="25.625" customWidth="1"/>
    <col min="3" max="3" width="16.625" customWidth="1"/>
    <col min="4" max="4" width="13.75" customWidth="1"/>
  </cols>
  <sheetData>
    <row r="1" spans="2:4" ht="66.75" customHeight="1" x14ac:dyDescent="0.4">
      <c r="B1" s="62" t="s">
        <v>123</v>
      </c>
    </row>
    <row r="2" spans="2:4" ht="27.75" customHeight="1" x14ac:dyDescent="0.4">
      <c r="B2" s="68" t="s">
        <v>122</v>
      </c>
      <c r="C2" s="68"/>
      <c r="D2" s="68"/>
    </row>
    <row r="3" spans="2:4" ht="42" customHeight="1" x14ac:dyDescent="0.4">
      <c r="B3" s="61" t="s">
        <v>124</v>
      </c>
      <c r="C3" s="61" t="s">
        <v>69</v>
      </c>
      <c r="D3" s="61" t="s">
        <v>70</v>
      </c>
    </row>
    <row r="4" spans="2:4" ht="24.95" customHeight="1" x14ac:dyDescent="0.4">
      <c r="B4" s="63" t="s">
        <v>57</v>
      </c>
      <c r="C4" s="60">
        <v>70000</v>
      </c>
      <c r="D4" s="60">
        <v>300</v>
      </c>
    </row>
    <row r="5" spans="2:4" ht="24.95" customHeight="1" x14ac:dyDescent="0.4">
      <c r="B5" s="63" t="s">
        <v>58</v>
      </c>
      <c r="C5" s="60">
        <v>80000</v>
      </c>
      <c r="D5" s="60">
        <v>300</v>
      </c>
    </row>
    <row r="6" spans="2:4" ht="24.95" customHeight="1" x14ac:dyDescent="0.4">
      <c r="B6" s="63" t="s">
        <v>59</v>
      </c>
      <c r="C6" s="60">
        <v>90000</v>
      </c>
      <c r="D6" s="60">
        <v>300</v>
      </c>
    </row>
    <row r="7" spans="2:4" ht="24.95" customHeight="1" x14ac:dyDescent="0.4">
      <c r="B7" s="63" t="s">
        <v>60</v>
      </c>
      <c r="C7" s="60">
        <v>100000</v>
      </c>
      <c r="D7" s="60">
        <v>300</v>
      </c>
    </row>
    <row r="8" spans="2:4" ht="24.95" customHeight="1" x14ac:dyDescent="0.4">
      <c r="B8" s="63" t="s">
        <v>61</v>
      </c>
      <c r="C8" s="60">
        <v>120000</v>
      </c>
      <c r="D8" s="60">
        <v>300</v>
      </c>
    </row>
    <row r="9" spans="2:4" ht="24.95" customHeight="1" x14ac:dyDescent="0.4">
      <c r="B9" s="63" t="s">
        <v>62</v>
      </c>
      <c r="C9" s="60">
        <v>140000</v>
      </c>
      <c r="D9" s="60">
        <v>300</v>
      </c>
    </row>
    <row r="10" spans="2:4" ht="24.95" customHeight="1" x14ac:dyDescent="0.4">
      <c r="B10" s="63" t="s">
        <v>63</v>
      </c>
      <c r="C10" s="60">
        <v>160000</v>
      </c>
      <c r="D10" s="60">
        <v>300</v>
      </c>
    </row>
    <row r="11" spans="2:4" ht="24.95" customHeight="1" x14ac:dyDescent="0.4">
      <c r="B11" s="63" t="s">
        <v>64</v>
      </c>
      <c r="C11" s="60">
        <v>200000</v>
      </c>
      <c r="D11" s="60">
        <v>300</v>
      </c>
    </row>
    <row r="12" spans="2:4" ht="24.95" customHeight="1" x14ac:dyDescent="0.4">
      <c r="B12" s="63" t="s">
        <v>65</v>
      </c>
      <c r="C12" s="60">
        <v>300000</v>
      </c>
      <c r="D12" s="60">
        <v>300</v>
      </c>
    </row>
    <row r="13" spans="2:4" ht="24.95" customHeight="1" x14ac:dyDescent="0.4">
      <c r="B13" s="63" t="s">
        <v>66</v>
      </c>
      <c r="C13" s="60">
        <v>400000</v>
      </c>
      <c r="D13" s="60">
        <v>300</v>
      </c>
    </row>
    <row r="14" spans="2:4" ht="24.95" customHeight="1" x14ac:dyDescent="0.4">
      <c r="B14" s="63" t="s">
        <v>67</v>
      </c>
      <c r="C14" s="60">
        <v>500000</v>
      </c>
      <c r="D14" s="60">
        <v>300</v>
      </c>
    </row>
    <row r="15" spans="2:4" ht="24.95" customHeight="1" x14ac:dyDescent="0.4">
      <c r="B15" s="63" t="s">
        <v>68</v>
      </c>
      <c r="C15" s="60">
        <v>600000</v>
      </c>
      <c r="D15" s="60">
        <v>300</v>
      </c>
    </row>
    <row r="16" spans="2:4" ht="24.75" customHeight="1" x14ac:dyDescent="0.4">
      <c r="B16" s="69" t="s">
        <v>125</v>
      </c>
      <c r="C16" s="69"/>
      <c r="D16" s="69"/>
    </row>
  </sheetData>
  <mergeCells count="2">
    <mergeCell ref="B2:D2"/>
    <mergeCell ref="B16:D1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R03.07</vt:lpstr>
      <vt:lpstr>Sheet1</vt:lpstr>
      <vt:lpstr>R03.07!Print_Area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HTY002</dc:creator>
  <cp:lastModifiedBy>HTY007</cp:lastModifiedBy>
  <cp:lastPrinted>2022-02-21T02:48:46Z</cp:lastPrinted>
  <dcterms:created xsi:type="dcterms:W3CDTF">2021-11-12T07:52:51Z</dcterms:created>
  <dcterms:modified xsi:type="dcterms:W3CDTF">2022-04-12T07:18:25Z</dcterms:modified>
</cp:coreProperties>
</file>